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Valérie\Perso\sante\Wald\Waldenstrom france\projet outil analyses\aide tableau\outil conversion pour Excel\"/>
    </mc:Choice>
  </mc:AlternateContent>
  <bookViews>
    <workbookView xWindow="0" yWindow="0" windowWidth="23040" windowHeight="9108" tabRatio="500"/>
  </bookViews>
  <sheets>
    <sheet name="Feuille1" sheetId="1" r:id="rId1"/>
    <sheet name="Feuille2" sheetId="2" r:id="rId2"/>
  </sheets>
  <definedNames>
    <definedName name="Albumine">Feuille1!$W$11:$W$12</definedName>
    <definedName name="Beta2_microglobuline">Feuille1!$AI$11</definedName>
    <definedName name="Bilirubine_totale">Feuille1!$AU$11:$AU$13</definedName>
    <definedName name="Calcium">Feuille1!$Y$11:$Y$14</definedName>
    <definedName name="CCMH">Feuille1!$E$11:$E$12</definedName>
    <definedName name="Cholestérol_Total_HDL_LDL">Feuille1!$AA$11:$AA$12</definedName>
    <definedName name="Créatinine_sanguine">Feuille1!$U$11:$U$12</definedName>
    <definedName name="Glycémie">Feuille1!$AC$11:$AC$12</definedName>
    <definedName name="Hématies">Feuille1!$AK$11:$AK$12</definedName>
    <definedName name="Hémoglobine">Feuille1!$C$11:$C$12</definedName>
    <definedName name="leucocytes_Globules_blancs">Feuille1!$I$11:$I$12</definedName>
    <definedName name="Lymphocytes">Feuille1!$Q$11:$Q$12</definedName>
    <definedName name="Monocytes">Feuille1!$S$11:$S$12</definedName>
    <definedName name="neutrophileses">Feuille1!$K$11:$K$12</definedName>
    <definedName name="Pic_monoclonal">Feuille1!$AG$11</definedName>
    <definedName name="Plaquettes">Feuille1!$G$11:$G$16</definedName>
    <definedName name="Polynucléaires_basophiles">Feuille1!$O$11:$O$12</definedName>
    <definedName name="Polynucléaires_éosinophiles">Feuille1!$M$11:$M$12</definedName>
    <definedName name="Polynucléaires_neutrophiles">Feuille1!$K$11:$K$12</definedName>
    <definedName name="Réticulocytes">Feuille1!$AO$11:$AO$12</definedName>
    <definedName name="TCM_Hb">Feuille1!$AQ$11</definedName>
    <definedName name="TCMH">Feuille1!$C$20</definedName>
    <definedName name="Tryglicérides">Feuille1!$AE$11:$AE$12</definedName>
    <definedName name="unités">Feuille1!$B$7:$AV$14</definedName>
    <definedName name="Urée">Feuille1!$AS$11:$AS$12</definedName>
    <definedName name="VGM">Feuille1!$AM$11</definedName>
    <definedName name="_xlnm.Print_Area" localSheetId="0">Feuille1!$B$20:$L$25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K22" i="1" l="1"/>
  <c r="AG22" i="1"/>
  <c r="H39" i="1" l="1"/>
  <c r="I39" i="1" s="1"/>
  <c r="H38" i="1"/>
  <c r="I38" i="1" s="1"/>
  <c r="H37" i="1"/>
  <c r="I37" i="1" s="1"/>
  <c r="H36" i="1"/>
  <c r="I36" i="1" s="1"/>
  <c r="H35" i="1"/>
  <c r="I35" i="1" s="1"/>
  <c r="H34" i="1"/>
  <c r="H33" i="1"/>
  <c r="I33" i="1" s="1"/>
  <c r="H32" i="1"/>
  <c r="I32" i="1" s="1"/>
  <c r="D32" i="1"/>
  <c r="H31" i="1"/>
  <c r="I31" i="1" s="1"/>
  <c r="H30" i="1"/>
  <c r="I30" i="1" s="1"/>
  <c r="H29" i="1"/>
  <c r="D27" i="1"/>
  <c r="AQ24" i="1"/>
  <c r="AP24" i="1"/>
  <c r="AP25" i="1" s="1"/>
  <c r="F15" i="1"/>
  <c r="AF2" i="1"/>
  <c r="AD2" i="1"/>
  <c r="AB2" i="1"/>
  <c r="D9" i="1"/>
  <c r="G9" i="1"/>
  <c r="C9" i="1"/>
  <c r="D24" i="1"/>
  <c r="K30" i="1"/>
  <c r="K33" i="1"/>
  <c r="K26" i="1"/>
  <c r="K32" i="1"/>
  <c r="K29" i="1"/>
  <c r="K25" i="1"/>
  <c r="K24" i="1"/>
  <c r="K31" i="1"/>
  <c r="K27" i="1"/>
  <c r="J29" i="1" l="1"/>
  <c r="I29" i="1"/>
  <c r="J34" i="1"/>
  <c r="I34" i="1"/>
  <c r="D29" i="1"/>
  <c r="K28" i="1"/>
  <c r="L23" i="1"/>
  <c r="K23" i="1"/>
  <c r="J23" i="1" l="1"/>
  <c r="I23" i="1" s="1"/>
</calcChain>
</file>

<file path=xl/sharedStrings.xml><?xml version="1.0" encoding="utf-8"?>
<sst xmlns="http://schemas.openxmlformats.org/spreadsheetml/2006/main" count="335" uniqueCount="90">
  <si>
    <t>nouvelle unités depuis le 11 jan 2016</t>
  </si>
  <si>
    <t>idem</t>
  </si>
  <si>
    <t>NA</t>
  </si>
  <si>
    <t>giga/l</t>
  </si>
  <si>
    <t>*1000</t>
  </si>
  <si>
    <t>mmol/l</t>
  </si>
  <si>
    <t>min</t>
  </si>
  <si>
    <t>max</t>
  </si>
  <si>
    <t>nom analyses</t>
  </si>
  <si>
    <t>unités saisie</t>
  </si>
  <si>
    <t>Albumine_ou_Protéines</t>
  </si>
  <si>
    <t>g/l</t>
  </si>
  <si>
    <t>Analyses du tableau de Saisie</t>
  </si>
  <si>
    <t>Hémoglobine</t>
  </si>
  <si>
    <t>CCMH</t>
  </si>
  <si>
    <t>Plaquettes</t>
  </si>
  <si>
    <t>leucocytes_Globules_blancs</t>
  </si>
  <si>
    <t>Polynucléaires_neutrophiles</t>
  </si>
  <si>
    <t>Polynucléaires_éosinophiles</t>
  </si>
  <si>
    <t>Polynucléaires_basophiles</t>
  </si>
  <si>
    <t>Lymphocytes</t>
  </si>
  <si>
    <t>Monocytes</t>
  </si>
  <si>
    <t>Créatinine_sanguine</t>
  </si>
  <si>
    <t>Calcium</t>
  </si>
  <si>
    <t>Cholestérol_Total_HDL_LDL</t>
  </si>
  <si>
    <t>Glycémie</t>
  </si>
  <si>
    <t>Tryglicérides</t>
  </si>
  <si>
    <t>Pic_monoclonal</t>
  </si>
  <si>
    <t>Beta2_microglobuline</t>
  </si>
  <si>
    <t>Hématies</t>
  </si>
  <si>
    <t>VGM</t>
  </si>
  <si>
    <t>Réticulocytes</t>
  </si>
  <si>
    <t>TCM_Hb</t>
  </si>
  <si>
    <t>Urée</t>
  </si>
  <si>
    <t>Bilirubine_totale</t>
  </si>
  <si>
    <t>mg/l</t>
  </si>
  <si>
    <t>Unités du tableau de Saisie</t>
  </si>
  <si>
    <t>g/dl</t>
  </si>
  <si>
    <t>facteur de conversion</t>
  </si>
  <si>
    <r>
      <rPr>
        <sz val="10"/>
        <rFont val="Arial"/>
        <family val="2"/>
      </rPr>
      <t>/mm</t>
    </r>
    <r>
      <rPr>
        <vertAlign val="superscript"/>
        <sz val="10"/>
        <rFont val="Arial"/>
        <family val="2"/>
      </rPr>
      <t>3</t>
    </r>
  </si>
  <si>
    <t>µmol/l</t>
  </si>
  <si>
    <t>Tera/l</t>
  </si>
  <si>
    <t>fL</t>
  </si>
  <si>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>/l</t>
    </r>
  </si>
  <si>
    <t>pg</t>
  </si>
  <si>
    <t>Hémoglobine /CCMH en g/dl</t>
  </si>
  <si>
    <t>Plaquettes en giga/l</t>
  </si>
  <si>
    <t>Autres unités</t>
  </si>
  <si>
    <r>
      <rPr>
        <sz val="11"/>
        <color rgb="FF000000"/>
        <rFont val="Calibri"/>
        <family val="2"/>
      </rPr>
      <t>10</t>
    </r>
    <r>
      <rPr>
        <vertAlign val="superscript"/>
        <sz val="9"/>
        <color rgb="FF000000"/>
        <rFont val="Calibri"/>
        <family val="2"/>
      </rPr>
      <t>9</t>
    </r>
    <r>
      <rPr>
        <sz val="11"/>
        <color rgb="FF000000"/>
        <rFont val="Calibri"/>
        <family val="2"/>
      </rPr>
      <t>/l</t>
    </r>
  </si>
  <si>
    <t>0.113</t>
  </si>
  <si>
    <t>mg/dl</t>
  </si>
  <si>
    <t>µg/ml</t>
  </si>
  <si>
    <t xml:space="preserve">millions/mm3  </t>
  </si>
  <si>
    <r>
      <rPr>
        <sz val="10"/>
        <rFont val="Arial"/>
        <family val="2"/>
      </rPr>
      <t>µ</t>
    </r>
    <r>
      <rPr>
        <vertAlign val="superscript"/>
        <sz val="10"/>
        <rFont val="Arial"/>
        <family val="2"/>
      </rPr>
      <t>3</t>
    </r>
  </si>
  <si>
    <t>fmol</t>
  </si>
  <si>
    <t>plaq/ɰL</t>
  </si>
  <si>
    <r>
      <rPr>
        <sz val="10"/>
        <rFont val="Arial"/>
        <family val="2"/>
      </rPr>
      <t>milliers/mm</t>
    </r>
    <r>
      <rPr>
        <vertAlign val="superscript"/>
        <sz val="10"/>
        <rFont val="Arial"/>
        <family val="2"/>
      </rPr>
      <t>3</t>
    </r>
  </si>
  <si>
    <t>0.0113</t>
  </si>
  <si>
    <r>
      <rPr>
        <sz val="10"/>
        <rFont val="Calibri"/>
        <family val="2"/>
      </rPr>
      <t>10</t>
    </r>
    <r>
      <rPr>
        <vertAlign val="superscript"/>
        <sz val="10"/>
        <rFont val="Calibri"/>
        <family val="2"/>
      </rPr>
      <t>12</t>
    </r>
    <r>
      <rPr>
        <sz val="10"/>
        <rFont val="Calibri"/>
        <family val="2"/>
      </rPr>
      <t>/l</t>
    </r>
  </si>
  <si>
    <t>?</t>
  </si>
  <si>
    <r>
      <rPr>
        <sz val="10"/>
        <rFont val="Calibri"/>
        <family val="2"/>
      </rPr>
      <t>milliers/mm</t>
    </r>
    <r>
      <rPr>
        <vertAlign val="superscript"/>
        <sz val="10"/>
        <rFont val="Calibri"/>
        <family val="2"/>
      </rPr>
      <t>3</t>
    </r>
  </si>
  <si>
    <t>% ou g/100ml</t>
  </si>
  <si>
    <t>mEq/l</t>
  </si>
  <si>
    <t>Outil de conversion des unités médicales</t>
  </si>
  <si>
    <t>Si l’unité de votre analyse est différente de celle du tableau de Saisie :</t>
  </si>
  <si>
    <t>bilirubine</t>
  </si>
  <si>
    <t>Ca</t>
  </si>
  <si>
    <t xml:space="preserve">
Valeur à entrer dans le tableau de Saisie</t>
  </si>
  <si>
    <t xml:space="preserve">
Facteur de conversion</t>
  </si>
  <si>
    <t>Facteur de conversion</t>
  </si>
  <si>
    <t>Hb/CCMH</t>
  </si>
  <si>
    <t>creatinine</t>
  </si>
  <si>
    <r>
      <rPr>
        <b/>
        <sz val="11"/>
        <color rgb="FF800000"/>
        <rFont val="Arial"/>
        <family val="2"/>
      </rPr>
      <t xml:space="preserve">Unité du tableau  de Saisie 
</t>
    </r>
    <r>
      <rPr>
        <i/>
        <sz val="11"/>
        <color rgb="FF800000"/>
        <rFont val="Arial"/>
        <family val="2"/>
      </rPr>
      <t>(unité par défaut)</t>
    </r>
  </si>
  <si>
    <t>??</t>
  </si>
  <si>
    <t>masse molaire Hg</t>
  </si>
  <si>
    <t>cholesterol</t>
  </si>
  <si>
    <t>urée</t>
  </si>
  <si>
    <t>prtoeines</t>
  </si>
  <si>
    <t>référence unités principales</t>
  </si>
  <si>
    <t>unité secondaire dans menu déroulant</t>
  </si>
  <si>
    <t>va chercher le facteur conversion correspondant</t>
  </si>
  <si>
    <t>intègre le type d’analyse</t>
  </si>
  <si>
    <t>glycémie</t>
  </si>
  <si>
    <r>
      <rPr>
        <sz val="10"/>
        <rFont val="Arial"/>
        <family val="2"/>
      </rPr>
      <t>;SI(</t>
    </r>
    <r>
      <rPr>
        <sz val="10"/>
        <color rgb="FFFF00FF"/>
        <rFont val="Arial"/>
        <family val="2"/>
      </rPr>
      <t>D20</t>
    </r>
    <r>
      <rPr>
        <sz val="10"/>
        <rFont val="Arial"/>
        <family val="2"/>
      </rPr>
      <t>="Glycémie";5,5;SI(</t>
    </r>
    <r>
      <rPr>
        <sz val="10"/>
        <color rgb="FFFF00FF"/>
        <rFont val="Arial"/>
        <family val="2"/>
      </rPr>
      <t>D20</t>
    </r>
    <r>
      <rPr>
        <sz val="10"/>
        <rFont val="Arial"/>
        <family val="2"/>
      </rPr>
      <t>="Tryglicérides";1,13;2,586))</t>
    </r>
  </si>
  <si>
    <t>tryglycérides</t>
  </si>
  <si>
    <t xml:space="preserve">
Entrez votre mesure d’analyse médicale
</t>
  </si>
  <si>
    <r>
      <t xml:space="preserve">
Sélectionnez l’unité de votre analyse 
</t>
    </r>
    <r>
      <rPr>
        <i/>
        <sz val="11"/>
        <color rgb="FF800000"/>
        <rFont val="Arial"/>
        <family val="2"/>
      </rPr>
      <t xml:space="preserve">(menu déroulant)
</t>
    </r>
  </si>
  <si>
    <t>Albumine</t>
  </si>
  <si>
    <r>
      <rPr>
        <u/>
        <sz val="10"/>
        <rFont val="Arial"/>
        <family val="2"/>
      </rPr>
      <t xml:space="preserve">Exemple : </t>
    </r>
    <r>
      <rPr>
        <sz val="10"/>
        <rFont val="Arial"/>
        <family val="2"/>
      </rPr>
      <t xml:space="preserve">
Mon dosage d'albumine est fournie par mon laboratoire 15 µmol/l au lieu de g/l (unité par défaut de l'analyse dans le fichier "tableau des analyses") 
Je sélectionne l'albumine en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et je rentre la valeur 15 en </t>
    </r>
    <r>
      <rPr>
        <b/>
        <sz val="10"/>
        <rFont val="Arial"/>
        <family val="2"/>
      </rPr>
      <t xml:space="preserve">2
</t>
    </r>
    <r>
      <rPr>
        <sz val="10"/>
        <rFont val="Arial"/>
        <family val="2"/>
      </rPr>
      <t xml:space="preserve">Je sélectionne ensuite µmol/l en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
Le facteur de conversion pour passer de µmol/l à g/l est de 0.069, ce qui donne</t>
    </r>
    <r>
      <rPr>
        <b/>
        <sz val="10"/>
        <rFont val="Arial"/>
        <family val="2"/>
      </rPr>
      <t xml:space="preserve"> 0.069*15 µmol/l = 1.034 g/l</t>
    </r>
  </si>
  <si>
    <r>
      <t>Sélectionnez votre analyse à convertir </t>
    </r>
    <r>
      <rPr>
        <i/>
        <sz val="11"/>
        <color rgb="FF800000"/>
        <rFont val="Arial"/>
        <family val="2"/>
      </rPr>
      <t xml:space="preserve">:     </t>
    </r>
    <r>
      <rPr>
        <i/>
        <sz val="14"/>
        <color rgb="FF800000"/>
        <rFont val="Arial"/>
        <family val="2"/>
      </rPr>
      <t xml:space="preserve">  </t>
    </r>
    <r>
      <rPr>
        <b/>
        <i/>
        <sz val="14"/>
        <color rgb="FF800000"/>
        <rFont val="Wingdings 3"/>
        <family val="1"/>
        <charset val="2"/>
      </rPr>
      <t xml:space="preserve">
</t>
    </r>
    <r>
      <rPr>
        <i/>
        <sz val="11"/>
        <color rgb="FF800000"/>
        <rFont val="Arial"/>
        <family val="2"/>
      </rPr>
      <t>(menu déroulant)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</si>
</sst>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;[Red]\-0.00"/>
    <numFmt numFmtId="165" formatCode="0.0000"/>
    <numFmt numFmtId="166" formatCode="0.000"/>
    <numFmt numFmtId="167" formatCode="0.00000000"/>
    <numFmt numFmtId="168" formatCode="0.0"/>
  </numFmts>
  <fonts count="25" x14ac:knownFonts="1">
    <font>
      <sz val="10"/>
      <name val="Arial"/>
      <family val="2"/>
    </font>
    <font>
      <sz val="10"/>
      <color rgb="FF000000"/>
      <name val="Mang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9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vertAlign val="superscript"/>
      <sz val="10"/>
      <name val="Calibri"/>
      <family val="2"/>
    </font>
    <font>
      <b/>
      <sz val="16"/>
      <color rgb="FF000000"/>
      <name val="Segoe UI"/>
    </font>
    <font>
      <b/>
      <sz val="12"/>
      <color rgb="FF000000"/>
      <name val="Segoe UI"/>
    </font>
    <font>
      <b/>
      <sz val="11"/>
      <color rgb="FF800000"/>
      <name val="Arial"/>
      <family val="2"/>
    </font>
    <font>
      <i/>
      <sz val="11"/>
      <color rgb="FF800000"/>
      <name val="Arial"/>
      <family val="2"/>
    </font>
    <font>
      <i/>
      <sz val="14"/>
      <color rgb="FF800000"/>
      <name val="Arial"/>
      <family val="2"/>
    </font>
    <font>
      <b/>
      <i/>
      <sz val="14"/>
      <color rgb="FF800000"/>
      <name val="Wingdings 3"/>
      <family val="1"/>
      <charset val="2"/>
    </font>
    <font>
      <b/>
      <sz val="11"/>
      <name val="Arial"/>
      <family val="2"/>
    </font>
    <font>
      <sz val="11"/>
      <name val="Arial"/>
      <family val="2"/>
    </font>
    <font>
      <sz val="10"/>
      <color rgb="FFFF00FF"/>
      <name val="Arial"/>
      <family val="2"/>
    </font>
    <font>
      <u/>
      <sz val="10"/>
      <name val="Arial"/>
      <family val="2"/>
    </font>
    <font>
      <sz val="10"/>
      <color theme="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rgb="FF99FF66"/>
        <bgColor rgb="FFCCFF66"/>
      </patternFill>
    </fill>
    <fill>
      <patternFill patternType="solid">
        <fgColor rgb="FFFFFF99"/>
        <bgColor rgb="FFFFFFCC"/>
      </patternFill>
    </fill>
    <fill>
      <patternFill patternType="solid">
        <fgColor rgb="FF66FFFF"/>
        <bgColor rgb="FF00FFFF"/>
      </patternFill>
    </fill>
    <fill>
      <patternFill patternType="solid">
        <fgColor rgb="FF9999FF"/>
        <bgColor rgb="FF808080"/>
      </patternFill>
    </fill>
    <fill>
      <patternFill patternType="solid">
        <fgColor rgb="FFFFFF00"/>
        <bgColor rgb="FFCCFF00"/>
      </patternFill>
    </fill>
    <fill>
      <patternFill patternType="solid">
        <fgColor rgb="FFFF9999"/>
        <bgColor rgb="FFFF99DD"/>
      </patternFill>
    </fill>
    <fill>
      <patternFill patternType="solid">
        <fgColor rgb="FFFF99FF"/>
        <bgColor rgb="FFFF99DD"/>
      </patternFill>
    </fill>
    <fill>
      <patternFill patternType="solid">
        <fgColor rgb="FFFFCCFF"/>
        <bgColor rgb="FFFFCCCC"/>
      </patternFill>
    </fill>
    <fill>
      <patternFill patternType="solid">
        <fgColor rgb="FF00CCFF"/>
        <bgColor rgb="FF00FFFF"/>
      </patternFill>
    </fill>
    <fill>
      <patternFill patternType="solid">
        <fgColor rgb="FFCC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CCFF66"/>
        <bgColor rgb="FF99FF66"/>
      </patternFill>
    </fill>
    <fill>
      <patternFill patternType="solid">
        <fgColor rgb="FFFF99DD"/>
        <bgColor rgb="FFFF99FF"/>
      </patternFill>
    </fill>
    <fill>
      <patternFill patternType="solid">
        <fgColor rgb="FFF7F7F0"/>
        <bgColor rgb="FFF3F3E3"/>
      </patternFill>
    </fill>
    <fill>
      <patternFill patternType="solid">
        <fgColor rgb="FFF0F0D3"/>
        <bgColor rgb="FFF3F3E3"/>
      </patternFill>
    </fill>
    <fill>
      <patternFill patternType="solid">
        <fgColor rgb="FFF3F3E3"/>
        <bgColor rgb="FFF7F7F0"/>
      </patternFill>
    </fill>
    <fill>
      <patternFill patternType="solid">
        <fgColor rgb="FFFFFFFF"/>
        <bgColor rgb="FFF7F7F0"/>
      </patternFill>
    </fill>
    <fill>
      <patternFill patternType="solid">
        <fgColor rgb="FFFF9900"/>
        <bgColor rgb="FFFFCC00"/>
      </patternFill>
    </fill>
    <fill>
      <patternFill patternType="solid">
        <fgColor rgb="FFCCCCCC"/>
        <bgColor rgb="FFDDDDDD"/>
      </patternFill>
    </fill>
    <fill>
      <patternFill patternType="solid">
        <fgColor rgb="FFFFCC00"/>
        <bgColor rgb="FFFFFF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right" wrapText="1"/>
    </xf>
    <xf numFmtId="0" fontId="0" fillId="3" borderId="0" xfId="0" applyFont="1" applyFill="1" applyAlignment="1">
      <alignment horizontal="center"/>
    </xf>
    <xf numFmtId="0" fontId="0" fillId="4" borderId="0" xfId="0" applyFont="1" applyFill="1"/>
    <xf numFmtId="0" fontId="0" fillId="3" borderId="0" xfId="0" applyFont="1" applyFill="1"/>
    <xf numFmtId="0" fontId="0" fillId="0" borderId="0" xfId="0" applyFont="1" applyAlignment="1">
      <alignment horizontal="right"/>
    </xf>
    <xf numFmtId="0" fontId="0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0" fillId="6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0" fillId="7" borderId="1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2" borderId="0" xfId="0" applyFill="1"/>
    <xf numFmtId="0" fontId="3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0" fontId="0" fillId="0" borderId="0" xfId="0"/>
    <xf numFmtId="0" fontId="11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0" fillId="9" borderId="1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49" fontId="8" fillId="0" borderId="1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 wrapText="1"/>
    </xf>
    <xf numFmtId="0" fontId="0" fillId="11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13" borderId="1" xfId="0" applyFont="1" applyFill="1" applyBorder="1" applyAlignment="1">
      <alignment horizontal="center" wrapText="1"/>
    </xf>
    <xf numFmtId="0" fontId="0" fillId="13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6" fillId="14" borderId="1" xfId="0" applyFont="1" applyFill="1" applyBorder="1" applyAlignment="1">
      <alignment horizontal="center" wrapText="1"/>
    </xf>
    <xf numFmtId="0" fontId="0" fillId="14" borderId="0" xfId="0" applyFill="1"/>
    <xf numFmtId="0" fontId="6" fillId="7" borderId="1" xfId="0" applyFont="1" applyFill="1" applyBorder="1" applyAlignment="1">
      <alignment horizontal="center" wrapText="1"/>
    </xf>
    <xf numFmtId="0" fontId="0" fillId="7" borderId="0" xfId="0" applyFill="1"/>
    <xf numFmtId="0" fontId="8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" xfId="0" applyBorder="1"/>
    <xf numFmtId="0" fontId="6" fillId="15" borderId="1" xfId="0" applyFont="1" applyFill="1" applyBorder="1" applyAlignment="1">
      <alignment horizontal="center" wrapText="1"/>
    </xf>
    <xf numFmtId="0" fontId="0" fillId="15" borderId="1" xfId="0" applyFill="1" applyBorder="1" applyAlignment="1">
      <alignment horizontal="center"/>
    </xf>
    <xf numFmtId="0" fontId="3" fillId="10" borderId="1" xfId="0" applyFont="1" applyFill="1" applyBorder="1" applyAlignment="1">
      <alignment horizontal="center" wrapText="1"/>
    </xf>
    <xf numFmtId="0" fontId="0" fillId="10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14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0" fontId="0" fillId="16" borderId="0" xfId="0" applyFill="1"/>
    <xf numFmtId="0" fontId="0" fillId="16" borderId="0" xfId="0" applyFill="1" applyBorder="1"/>
    <xf numFmtId="0" fontId="0" fillId="16" borderId="4" xfId="0" applyFill="1" applyBorder="1"/>
    <xf numFmtId="0" fontId="12" fillId="10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0" fillId="15" borderId="1" xfId="0" applyFont="1" applyFill="1" applyBorder="1" applyAlignment="1">
      <alignment horizontal="center" wrapText="1"/>
    </xf>
    <xf numFmtId="0" fontId="5" fillId="16" borderId="0" xfId="0" applyFont="1" applyFill="1" applyBorder="1" applyAlignment="1">
      <alignment horizontal="center" vertical="top"/>
    </xf>
    <xf numFmtId="0" fontId="0" fillId="16" borderId="0" xfId="0" applyFill="1" applyBorder="1" applyAlignment="1">
      <alignment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top" wrapText="1"/>
    </xf>
    <xf numFmtId="0" fontId="0" fillId="12" borderId="0" xfId="0" applyFont="1" applyFill="1" applyAlignment="1">
      <alignment wrapText="1"/>
    </xf>
    <xf numFmtId="0" fontId="8" fillId="11" borderId="1" xfId="0" applyFont="1" applyFill="1" applyBorder="1" applyAlignment="1">
      <alignment horizontal="center" wrapText="1"/>
    </xf>
    <xf numFmtId="0" fontId="0" fillId="16" borderId="3" xfId="0" applyFill="1" applyBorder="1"/>
    <xf numFmtId="0" fontId="16" fillId="17" borderId="1" xfId="0" applyFont="1" applyFill="1" applyBorder="1" applyAlignment="1">
      <alignment horizontal="left" vertical="center" wrapText="1"/>
    </xf>
    <xf numFmtId="0" fontId="20" fillId="18" borderId="1" xfId="0" applyFont="1" applyFill="1" applyBorder="1" applyAlignment="1" applyProtection="1">
      <alignment horizontal="center" vertical="center" wrapText="1"/>
      <protection locked="0"/>
    </xf>
    <xf numFmtId="0" fontId="21" fillId="16" borderId="0" xfId="0" applyFont="1" applyFill="1" applyAlignment="1">
      <alignment vertical="center"/>
    </xf>
    <xf numFmtId="164" fontId="20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18" borderId="1" xfId="0" applyFont="1" applyFill="1" applyBorder="1" applyAlignment="1" applyProtection="1">
      <alignment horizontal="center" vertical="center"/>
      <protection locked="0"/>
    </xf>
    <xf numFmtId="0" fontId="0" fillId="12" borderId="0" xfId="0" applyFill="1"/>
    <xf numFmtId="0" fontId="12" fillId="11" borderId="1" xfId="0" applyFont="1" applyFill="1" applyBorder="1" applyAlignment="1">
      <alignment horizontal="center" wrapText="1"/>
    </xf>
    <xf numFmtId="0" fontId="11" fillId="12" borderId="1" xfId="0" applyFont="1" applyFill="1" applyBorder="1" applyAlignment="1">
      <alignment horizontal="center" wrapText="1"/>
    </xf>
    <xf numFmtId="0" fontId="0" fillId="20" borderId="1" xfId="0" applyFont="1" applyFill="1" applyBorder="1" applyAlignment="1">
      <alignment horizontal="center"/>
    </xf>
    <xf numFmtId="0" fontId="20" fillId="17" borderId="1" xfId="0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wrapText="1"/>
    </xf>
    <xf numFmtId="0" fontId="0" fillId="21" borderId="1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16" borderId="5" xfId="0" applyFill="1" applyBorder="1"/>
    <xf numFmtId="0" fontId="0" fillId="16" borderId="6" xfId="0" applyFill="1" applyBorder="1"/>
    <xf numFmtId="0" fontId="0" fillId="16" borderId="7" xfId="0" applyFill="1" applyBorder="1"/>
    <xf numFmtId="0" fontId="11" fillId="22" borderId="1" xfId="0" applyFont="1" applyFill="1" applyBorder="1" applyAlignment="1">
      <alignment horizontal="center" wrapText="1"/>
    </xf>
    <xf numFmtId="0" fontId="0" fillId="22" borderId="1" xfId="0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0" fontId="0" fillId="11" borderId="1" xfId="0" applyFont="1" applyFill="1" applyBorder="1" applyAlignment="1">
      <alignment horizontal="center" wrapText="1"/>
    </xf>
    <xf numFmtId="0" fontId="0" fillId="7" borderId="0" xfId="0" applyFill="1" applyAlignment="1">
      <alignment horizontal="center"/>
    </xf>
    <xf numFmtId="0" fontId="0" fillId="11" borderId="1" xfId="0" applyFont="1" applyFill="1" applyBorder="1"/>
    <xf numFmtId="0" fontId="6" fillId="11" borderId="1" xfId="0" applyFont="1" applyFill="1" applyBorder="1"/>
    <xf numFmtId="0" fontId="0" fillId="11" borderId="1" xfId="0" applyFill="1" applyBorder="1"/>
    <xf numFmtId="49" fontId="0" fillId="0" borderId="0" xfId="0" applyNumberFormat="1" applyAlignment="1">
      <alignment horizontal="center"/>
    </xf>
    <xf numFmtId="0" fontId="0" fillId="12" borderId="1" xfId="0" applyFont="1" applyFill="1" applyBorder="1"/>
    <xf numFmtId="0" fontId="0" fillId="12" borderId="1" xfId="0" applyFill="1" applyBorder="1"/>
    <xf numFmtId="0" fontId="0" fillId="20" borderId="0" xfId="0" applyFont="1" applyFill="1"/>
    <xf numFmtId="0" fontId="0" fillId="10" borderId="1" xfId="0" applyFont="1" applyFill="1" applyBorder="1" applyAlignment="1">
      <alignment horizontal="left"/>
    </xf>
    <xf numFmtId="0" fontId="0" fillId="10" borderId="1" xfId="0" applyFill="1" applyBorder="1"/>
    <xf numFmtId="0" fontId="0" fillId="13" borderId="1" xfId="0" applyFont="1" applyFill="1" applyBorder="1" applyAlignment="1">
      <alignment horizontal="left" wrapText="1"/>
    </xf>
    <xf numFmtId="0" fontId="0" fillId="13" borderId="1" xfId="0" applyFill="1" applyBorder="1"/>
    <xf numFmtId="0" fontId="0" fillId="5" borderId="1" xfId="0" applyFill="1" applyBorder="1"/>
    <xf numFmtId="0" fontId="0" fillId="14" borderId="1" xfId="0" applyFont="1" applyFill="1" applyBorder="1"/>
    <xf numFmtId="0" fontId="0" fillId="14" borderId="1" xfId="0" applyFill="1" applyBorder="1"/>
    <xf numFmtId="0" fontId="6" fillId="0" borderId="1" xfId="0" applyFont="1" applyBorder="1"/>
    <xf numFmtId="0" fontId="0" fillId="0" borderId="1" xfId="0" applyBorder="1"/>
    <xf numFmtId="0" fontId="0" fillId="5" borderId="1" xfId="0" applyFont="1" applyFill="1" applyBorder="1"/>
    <xf numFmtId="0" fontId="0" fillId="3" borderId="1" xfId="0" applyFill="1" applyBorder="1"/>
    <xf numFmtId="0" fontId="0" fillId="19" borderId="1" xfId="0" applyFont="1" applyFill="1" applyBorder="1" applyAlignment="1">
      <alignment horizontal="center" wrapText="1"/>
    </xf>
    <xf numFmtId="0" fontId="0" fillId="19" borderId="1" xfId="0" applyFill="1" applyBorder="1"/>
    <xf numFmtId="0" fontId="0" fillId="15" borderId="1" xfId="0" applyFill="1" applyBorder="1"/>
    <xf numFmtId="166" fontId="20" fillId="18" borderId="1" xfId="0" applyNumberFormat="1" applyFont="1" applyFill="1" applyBorder="1" applyAlignment="1">
      <alignment horizontal="center" vertical="center"/>
    </xf>
    <xf numFmtId="0" fontId="24" fillId="16" borderId="4" xfId="0" applyFont="1" applyFill="1" applyBorder="1" applyAlignment="1">
      <alignment horizontal="center" vertical="center"/>
    </xf>
    <xf numFmtId="165" fontId="20" fillId="17" borderId="1" xfId="0" applyNumberFormat="1" applyFont="1" applyFill="1" applyBorder="1" applyAlignment="1">
      <alignment horizontal="center" vertical="center"/>
    </xf>
    <xf numFmtId="0" fontId="0" fillId="23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Font="1" applyFill="1" applyBorder="1" applyAlignment="1">
      <alignment horizontal="left" wrapText="1"/>
    </xf>
    <xf numFmtId="167" fontId="0" fillId="0" borderId="0" xfId="0" applyNumberFormat="1"/>
    <xf numFmtId="165" fontId="0" fillId="14" borderId="1" xfId="0" applyNumberFormat="1" applyFont="1" applyFill="1" applyBorder="1" applyAlignment="1">
      <alignment horizontal="center" wrapText="1"/>
    </xf>
    <xf numFmtId="2" fontId="6" fillId="6" borderId="1" xfId="0" applyNumberFormat="1" applyFont="1" applyFill="1" applyBorder="1" applyAlignment="1">
      <alignment horizontal="center" wrapText="1"/>
    </xf>
    <xf numFmtId="1" fontId="6" fillId="6" borderId="1" xfId="0" applyNumberFormat="1" applyFont="1" applyFill="1" applyBorder="1" applyAlignment="1">
      <alignment horizontal="center" wrapText="1"/>
    </xf>
    <xf numFmtId="166" fontId="0" fillId="12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 wrapText="1"/>
    </xf>
    <xf numFmtId="166" fontId="0" fillId="7" borderId="1" xfId="0" applyNumberFormat="1" applyFont="1" applyFill="1" applyBorder="1" applyAlignment="1">
      <alignment horizontal="center" wrapText="1"/>
    </xf>
    <xf numFmtId="2" fontId="0" fillId="20" borderId="0" xfId="0" applyNumberFormat="1" applyFont="1" applyFill="1"/>
    <xf numFmtId="168" fontId="0" fillId="20" borderId="0" xfId="0" applyNumberFormat="1" applyFont="1" applyFill="1"/>
    <xf numFmtId="166" fontId="0" fillId="0" borderId="0" xfId="0" applyNumberFormat="1"/>
    <xf numFmtId="0" fontId="14" fillId="16" borderId="2" xfId="0" applyFont="1" applyFill="1" applyBorder="1" applyAlignment="1">
      <alignment horizontal="center" vertical="center" wrapText="1"/>
    </xf>
    <xf numFmtId="0" fontId="15" fillId="16" borderId="3" xfId="0" applyFont="1" applyFill="1" applyBorder="1" applyAlignment="1">
      <alignment horizontal="center" wrapText="1"/>
    </xf>
    <xf numFmtId="0" fontId="15" fillId="16" borderId="3" xfId="0" applyFont="1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 vertical="top" wrapText="1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F7F7F0"/>
      <rgbColor rgb="FF660066"/>
      <rgbColor rgb="FFFF9999"/>
      <rgbColor rgb="FF0066CC"/>
      <rgbColor rgb="FFDDDDDD"/>
      <rgbColor rgb="FF000080"/>
      <rgbColor rgb="FFFF00FF"/>
      <rgbColor rgb="FFCCFF00"/>
      <rgbColor rgb="FF00FFFF"/>
      <rgbColor rgb="FF800080"/>
      <rgbColor rgb="FF800000"/>
      <rgbColor rgb="FF008080"/>
      <rgbColor rgb="FF0000FF"/>
      <rgbColor rgb="FF00CCFF"/>
      <rgbColor rgb="FFF3F3E3"/>
      <rgbColor rgb="FFCCFFCC"/>
      <rgbColor rgb="FFFFFF99"/>
      <rgbColor rgb="FF66FFFF"/>
      <rgbColor rgb="FFFF99DD"/>
      <rgbColor rgb="FFFF99FF"/>
      <rgbColor rgb="FFFFCCCC"/>
      <rgbColor rgb="FF3366FF"/>
      <rgbColor rgb="FFCCFF66"/>
      <rgbColor rgb="FF99FF66"/>
      <rgbColor rgb="FFFFCC00"/>
      <rgbColor rgb="FFFF9900"/>
      <rgbColor rgb="FFFFFF66"/>
      <rgbColor rgb="FF666699"/>
      <rgbColor rgb="FFFFCCFF"/>
      <rgbColor rgb="FF003366"/>
      <rgbColor rgb="FFF0F0D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938160</xdr:colOff>
      <xdr:row>21</xdr:row>
      <xdr:rowOff>519840</xdr:rowOff>
    </xdr:from>
    <xdr:to>
      <xdr:col>3</xdr:col>
      <xdr:colOff>1272600</xdr:colOff>
      <xdr:row>21</xdr:row>
      <xdr:rowOff>854280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28800" y="2289960"/>
          <a:ext cx="334440" cy="334440"/>
        </a:xfrm>
        <a:prstGeom prst="ellipse">
          <a:avLst/>
        </a:prstGeom>
        <a:solidFill>
          <a:srgbClr val="FFCC00"/>
        </a:solidFill>
        <a:ln>
          <a:solidFill>
            <a:srgbClr val="66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/>
        <a:lstStyle/>
        <a:p>
          <a:pPr algn="ctr"/>
          <a:r>
            <a:rPr lang="fr-FR" sz="1600" b="1" strike="noStrike" spc="-1">
              <a:solidFill>
                <a:srgbClr val="8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1</a:t>
          </a:r>
          <a:endParaRPr lang="fr-FR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6</xdr:col>
      <xdr:colOff>511200</xdr:colOff>
      <xdr:row>20</xdr:row>
      <xdr:rowOff>112320</xdr:rowOff>
    </xdr:from>
    <xdr:to>
      <xdr:col>6</xdr:col>
      <xdr:colOff>845640</xdr:colOff>
      <xdr:row>20</xdr:row>
      <xdr:rowOff>447120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507440" y="1356840"/>
          <a:ext cx="334440" cy="334800"/>
        </a:xfrm>
        <a:prstGeom prst="ellipse">
          <a:avLst/>
        </a:prstGeom>
        <a:solidFill>
          <a:srgbClr val="FFCC00"/>
        </a:solidFill>
        <a:ln>
          <a:solidFill>
            <a:srgbClr val="66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/>
        <a:lstStyle/>
        <a:p>
          <a:pPr algn="ctr"/>
          <a:r>
            <a:rPr lang="fr-FR" sz="1600" b="1" strike="noStrike" spc="-1">
              <a:solidFill>
                <a:srgbClr val="8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2</a:t>
          </a:r>
          <a:endParaRPr lang="fr-FR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7</xdr:col>
      <xdr:colOff>512280</xdr:colOff>
      <xdr:row>20</xdr:row>
      <xdr:rowOff>112320</xdr:rowOff>
    </xdr:from>
    <xdr:to>
      <xdr:col>7</xdr:col>
      <xdr:colOff>846720</xdr:colOff>
      <xdr:row>20</xdr:row>
      <xdr:rowOff>447120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967600" y="1356840"/>
          <a:ext cx="334440" cy="334800"/>
        </a:xfrm>
        <a:prstGeom prst="ellipse">
          <a:avLst/>
        </a:prstGeom>
        <a:solidFill>
          <a:srgbClr val="FFCC00"/>
        </a:solidFill>
        <a:ln>
          <a:solidFill>
            <a:srgbClr val="66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/>
        <a:lstStyle/>
        <a:p>
          <a:pPr algn="ctr"/>
          <a:r>
            <a:rPr lang="fr-FR" sz="1600" b="1" strike="noStrike" spc="-1">
              <a:solidFill>
                <a:srgbClr val="8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3</a:t>
          </a:r>
          <a:endParaRPr lang="fr-FR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8</xdr:col>
      <xdr:colOff>512640</xdr:colOff>
      <xdr:row>20</xdr:row>
      <xdr:rowOff>112320</xdr:rowOff>
    </xdr:from>
    <xdr:to>
      <xdr:col>8</xdr:col>
      <xdr:colOff>847440</xdr:colOff>
      <xdr:row>20</xdr:row>
      <xdr:rowOff>447120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34160" y="1356840"/>
          <a:ext cx="334800" cy="334800"/>
        </a:xfrm>
        <a:prstGeom prst="ellipse">
          <a:avLst/>
        </a:prstGeom>
        <a:solidFill>
          <a:srgbClr val="FFCC00"/>
        </a:solidFill>
        <a:ln>
          <a:solidFill>
            <a:srgbClr val="66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/>
        <a:lstStyle/>
        <a:p>
          <a:pPr algn="ctr"/>
          <a:r>
            <a:rPr lang="fr-FR" sz="1600" b="1" strike="noStrike" spc="-1">
              <a:solidFill>
                <a:srgbClr val="8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4</a:t>
          </a:r>
          <a:endParaRPr lang="fr-FR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8</xdr:col>
      <xdr:colOff>1224420</xdr:colOff>
      <xdr:row>19</xdr:row>
      <xdr:rowOff>462960</xdr:rowOff>
    </xdr:from>
    <xdr:to>
      <xdr:col>11</xdr:col>
      <xdr:colOff>671100</xdr:colOff>
      <xdr:row>20</xdr:row>
      <xdr:rowOff>416347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86580" y="828720"/>
          <a:ext cx="1747920" cy="539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662940</xdr:colOff>
      <xdr:row>21</xdr:row>
      <xdr:rowOff>746760</xdr:rowOff>
    </xdr:from>
    <xdr:to>
      <xdr:col>6</xdr:col>
      <xdr:colOff>769620</xdr:colOff>
      <xdr:row>21</xdr:row>
      <xdr:rowOff>891540</xdr:rowOff>
    </xdr:to>
    <xdr:sp macro="" textlink="">
      <xdr:nvSpPr>
        <xdr:cNvPr id="7" name="Flèche vers le ba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459980" y="6553200"/>
          <a:ext cx="106680" cy="144780"/>
        </a:xfrm>
        <a:prstGeom prst="downArrow">
          <a:avLst/>
        </a:prstGeom>
        <a:noFill/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640080</xdr:colOff>
      <xdr:row>21</xdr:row>
      <xdr:rowOff>746760</xdr:rowOff>
    </xdr:from>
    <xdr:to>
      <xdr:col>7</xdr:col>
      <xdr:colOff>746760</xdr:colOff>
      <xdr:row>21</xdr:row>
      <xdr:rowOff>891540</xdr:rowOff>
    </xdr:to>
    <xdr:sp macro="" textlink="">
      <xdr:nvSpPr>
        <xdr:cNvPr id="8" name="Flèche vers le bas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854440" y="6553200"/>
          <a:ext cx="106680" cy="144780"/>
        </a:xfrm>
        <a:prstGeom prst="downArrow">
          <a:avLst/>
        </a:prstGeom>
        <a:noFill/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1607820</xdr:colOff>
      <xdr:row>22</xdr:row>
      <xdr:rowOff>342900</xdr:rowOff>
    </xdr:from>
    <xdr:to>
      <xdr:col>2</xdr:col>
      <xdr:colOff>1767840</xdr:colOff>
      <xdr:row>22</xdr:row>
      <xdr:rowOff>441960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136A0F9B-C583-4C92-99BC-F27F5A603169}"/>
            </a:ext>
          </a:extLst>
        </xdr:cNvPr>
        <xdr:cNvSpPr/>
      </xdr:nvSpPr>
      <xdr:spPr>
        <a:xfrm>
          <a:off x="3192780" y="7063740"/>
          <a:ext cx="160020" cy="99060"/>
        </a:xfrm>
        <a:prstGeom prst="rightArrow">
          <a:avLst/>
        </a:prstGeom>
        <a:noFill/>
        <a:ln w="190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CCMH" displayName="CCMH_1" ref="E8:E12" totalsRowShown="0">
  <tableColumns count="1">
    <tableColumn id="1" name="g/d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C51"/>
  <sheetViews>
    <sheetView showGridLines="0" showRowColHeaders="0" tabSelected="1" topLeftCell="A19" zoomScaleNormal="100" workbookViewId="0">
      <selection activeCell="BC26" sqref="BC26"/>
    </sheetView>
  </sheetViews>
  <sheetFormatPr baseColWidth="10" defaultColWidth="8.88671875" defaultRowHeight="13.2" outlineLevelRow="1" outlineLevelCol="1" x14ac:dyDescent="0.25"/>
  <cols>
    <col min="1" max="1" width="3.33203125" customWidth="1"/>
    <col min="2" max="2" width="19.77734375" customWidth="1"/>
    <col min="3" max="3" width="27.77734375" customWidth="1"/>
    <col min="4" max="4" width="28.6640625" style="1" customWidth="1"/>
    <col min="5" max="6" width="9.77734375" customWidth="1"/>
    <col min="7" max="7" width="20.6640625" customWidth="1"/>
    <col min="8" max="8" width="21.109375" customWidth="1"/>
    <col min="9" max="9" width="19" customWidth="1"/>
    <col min="10" max="10" width="14.5546875" customWidth="1"/>
    <col min="11" max="11" width="13.33203125" hidden="1" customWidth="1"/>
    <col min="12" max="12" width="9.88671875" customWidth="1"/>
    <col min="13" max="13" width="11.5546875"/>
    <col min="14" max="14" width="9.88671875" hidden="1" customWidth="1" outlineLevel="1"/>
    <col min="15" max="15" width="11.5546875" hidden="1" customWidth="1" outlineLevel="1"/>
    <col min="16" max="16" width="9.88671875" hidden="1" customWidth="1" outlineLevel="1"/>
    <col min="17" max="17" width="11.5546875" hidden="1" customWidth="1" outlineLevel="1"/>
    <col min="18" max="18" width="9.88671875" hidden="1" customWidth="1" outlineLevel="1"/>
    <col min="19" max="19" width="11.5546875" hidden="1" customWidth="1" outlineLevel="1"/>
    <col min="20" max="20" width="11.6640625" hidden="1" customWidth="1" outlineLevel="1"/>
    <col min="21" max="22" width="9.88671875" hidden="1" customWidth="1" outlineLevel="1"/>
    <col min="23" max="23" width="12.109375" hidden="1" customWidth="1" outlineLevel="1"/>
    <col min="24" max="24" width="9.88671875" hidden="1" customWidth="1" outlineLevel="1"/>
    <col min="25" max="25" width="10.6640625" hidden="1" customWidth="1" outlineLevel="1"/>
    <col min="26" max="32" width="9.88671875" hidden="1" customWidth="1" outlineLevel="1"/>
    <col min="33" max="33" width="12.77734375" hidden="1" customWidth="1" outlineLevel="1"/>
    <col min="34" max="46" width="9.88671875" hidden="1" customWidth="1" outlineLevel="1"/>
    <col min="47" max="47" width="11.88671875" hidden="1" customWidth="1" outlineLevel="1"/>
    <col min="48" max="48" width="9.88671875" hidden="1" customWidth="1" outlineLevel="1"/>
    <col min="49" max="51" width="11.5546875" hidden="1" customWidth="1" outlineLevel="1"/>
    <col min="52" max="52" width="27.21875" hidden="1" customWidth="1" outlineLevel="1"/>
    <col min="53" max="54" width="11.5546875" hidden="1" customWidth="1" outlineLevel="1"/>
    <col min="55" max="55" width="11.5546875" collapsed="1"/>
    <col min="56" max="1025" width="11.5546875"/>
  </cols>
  <sheetData>
    <row r="2" spans="2:55" ht="26.4" hidden="1" outlineLevel="1" x14ac:dyDescent="0.25">
      <c r="B2" s="2" t="s">
        <v>0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4" t="s">
        <v>3</v>
      </c>
      <c r="J2" s="4" t="s">
        <v>4</v>
      </c>
      <c r="K2" s="4" t="s">
        <v>3</v>
      </c>
      <c r="L2" s="4">
        <v>1E-3</v>
      </c>
      <c r="M2" s="4" t="s">
        <v>3</v>
      </c>
      <c r="N2" s="4">
        <v>1E-3</v>
      </c>
      <c r="O2" s="4" t="s">
        <v>3</v>
      </c>
      <c r="P2" s="4">
        <v>1E-3</v>
      </c>
      <c r="Q2" s="4" t="s">
        <v>3</v>
      </c>
      <c r="R2" s="4">
        <v>1E-3</v>
      </c>
      <c r="S2" s="4" t="s">
        <v>3</v>
      </c>
      <c r="T2" s="4">
        <v>1E-3</v>
      </c>
      <c r="U2" s="5" t="s">
        <v>1</v>
      </c>
      <c r="V2" s="5" t="s">
        <v>2</v>
      </c>
      <c r="W2" s="5" t="s">
        <v>1</v>
      </c>
      <c r="X2" s="5" t="s">
        <v>2</v>
      </c>
      <c r="Y2" s="5" t="s">
        <v>1</v>
      </c>
      <c r="Z2" s="5" t="s">
        <v>2</v>
      </c>
      <c r="AA2" s="4" t="s">
        <v>5</v>
      </c>
      <c r="AB2" s="4">
        <f>1/AB11</f>
        <v>0.38669760247486468</v>
      </c>
      <c r="AC2" s="4" t="s">
        <v>5</v>
      </c>
      <c r="AD2" s="4">
        <f>1/AD11</f>
        <v>0.18181818181818182</v>
      </c>
      <c r="AE2" s="4" t="s">
        <v>5</v>
      </c>
      <c r="AF2" s="4">
        <f>1/AF11</f>
        <v>0.88495575221238942</v>
      </c>
      <c r="AK2" s="5" t="s">
        <v>1</v>
      </c>
      <c r="AL2" s="5" t="s">
        <v>2</v>
      </c>
      <c r="AM2" s="5" t="s">
        <v>1</v>
      </c>
      <c r="AN2" s="5" t="s">
        <v>2</v>
      </c>
      <c r="AO2" s="5" t="s">
        <v>3</v>
      </c>
      <c r="AP2" s="5" t="s">
        <v>2</v>
      </c>
      <c r="AS2" s="5" t="s">
        <v>1</v>
      </c>
      <c r="AT2" s="5" t="s">
        <v>2</v>
      </c>
      <c r="AU2" s="5" t="s">
        <v>1</v>
      </c>
      <c r="AV2" s="5" t="s">
        <v>2</v>
      </c>
    </row>
    <row r="3" spans="2:55" hidden="1" outlineLevel="1" x14ac:dyDescent="0.25">
      <c r="B3" s="6" t="s">
        <v>6</v>
      </c>
      <c r="I3" s="4">
        <v>3.9</v>
      </c>
      <c r="J3" s="4"/>
      <c r="AA3">
        <v>1</v>
      </c>
      <c r="AC3">
        <v>3.9</v>
      </c>
      <c r="AE3" s="4">
        <v>0.4</v>
      </c>
      <c r="AF3" s="4"/>
      <c r="AO3" s="5">
        <v>25</v>
      </c>
      <c r="AP3" s="5"/>
      <c r="AS3" s="4">
        <v>2.5</v>
      </c>
      <c r="AT3" s="4"/>
    </row>
    <row r="4" spans="2:55" hidden="1" outlineLevel="1" x14ac:dyDescent="0.25">
      <c r="B4" s="6" t="s">
        <v>7</v>
      </c>
      <c r="I4" s="4">
        <v>10.5</v>
      </c>
      <c r="J4" s="4"/>
      <c r="X4">
        <v>0.15</v>
      </c>
      <c r="AA4">
        <v>2.35</v>
      </c>
      <c r="AC4">
        <v>5.8</v>
      </c>
      <c r="AE4" s="4">
        <v>2.1</v>
      </c>
      <c r="AF4" s="4"/>
      <c r="AO4" s="5">
        <v>85</v>
      </c>
      <c r="AP4" s="5"/>
      <c r="AS4" s="4">
        <v>7.5</v>
      </c>
      <c r="AT4" s="4"/>
    </row>
    <row r="5" spans="2:55" s="1" customFormat="1" hidden="1" outlineLevel="1" x14ac:dyDescent="0.25">
      <c r="B5"/>
      <c r="C5"/>
      <c r="AZ5" s="7" t="s">
        <v>8</v>
      </c>
      <c r="BA5" s="7" t="s">
        <v>9</v>
      </c>
    </row>
    <row r="6" spans="2:55" ht="14.4" hidden="1" outlineLevel="1" x14ac:dyDescent="0.3">
      <c r="D6"/>
      <c r="E6" s="8"/>
      <c r="F6" s="8"/>
      <c r="G6" s="8"/>
      <c r="H6" s="8"/>
      <c r="I6" s="8"/>
      <c r="J6" s="8"/>
      <c r="K6" s="8"/>
      <c r="L6" s="8"/>
      <c r="M6" s="8"/>
      <c r="N6" s="8"/>
      <c r="AX6" s="13"/>
      <c r="AY6" s="19"/>
      <c r="AZ6" s="9" t="s">
        <v>87</v>
      </c>
      <c r="BA6" s="10" t="s">
        <v>11</v>
      </c>
      <c r="BB6" s="11"/>
      <c r="BC6" s="12"/>
    </row>
    <row r="7" spans="2:55" ht="40.200000000000003" hidden="1" outlineLevel="1" x14ac:dyDescent="0.3">
      <c r="B7" t="s">
        <v>12</v>
      </c>
      <c r="C7" s="13" t="s">
        <v>13</v>
      </c>
      <c r="D7" s="13" t="s">
        <v>13</v>
      </c>
      <c r="E7" s="14" t="s">
        <v>14</v>
      </c>
      <c r="F7" s="14" t="s">
        <v>14</v>
      </c>
      <c r="G7" s="13" t="s">
        <v>15</v>
      </c>
      <c r="H7" s="13" t="s">
        <v>15</v>
      </c>
      <c r="I7" s="13" t="s">
        <v>16</v>
      </c>
      <c r="J7" s="15"/>
      <c r="K7" s="16" t="s">
        <v>17</v>
      </c>
      <c r="L7" s="15"/>
      <c r="M7" s="15" t="s">
        <v>18</v>
      </c>
      <c r="N7" s="15"/>
      <c r="O7" s="15" t="s">
        <v>19</v>
      </c>
      <c r="P7" s="15"/>
      <c r="Q7" s="15" t="s">
        <v>20</v>
      </c>
      <c r="R7" s="15"/>
      <c r="S7" s="15" t="s">
        <v>21</v>
      </c>
      <c r="T7" s="15"/>
      <c r="U7" s="16" t="s">
        <v>22</v>
      </c>
      <c r="V7" s="15"/>
      <c r="W7" s="15" t="s">
        <v>10</v>
      </c>
      <c r="X7" s="15"/>
      <c r="Y7" s="17" t="s">
        <v>23</v>
      </c>
      <c r="Z7" s="15"/>
      <c r="AA7" s="18" t="s">
        <v>24</v>
      </c>
      <c r="AB7" s="15"/>
      <c r="AC7" s="15" t="s">
        <v>25</v>
      </c>
      <c r="AD7" s="15"/>
      <c r="AE7" s="15" t="s">
        <v>26</v>
      </c>
      <c r="AF7" s="15"/>
      <c r="AG7" s="15" t="s">
        <v>27</v>
      </c>
      <c r="AH7" s="15"/>
      <c r="AI7" s="15" t="s">
        <v>28</v>
      </c>
      <c r="AJ7" s="15"/>
      <c r="AK7" s="15" t="s">
        <v>29</v>
      </c>
      <c r="AL7" s="15"/>
      <c r="AM7" s="15" t="s">
        <v>30</v>
      </c>
      <c r="AN7" s="15"/>
      <c r="AO7" s="15" t="s">
        <v>31</v>
      </c>
      <c r="AP7" s="15"/>
      <c r="AQ7" s="19" t="s">
        <v>32</v>
      </c>
      <c r="AR7" s="15"/>
      <c r="AS7" s="20" t="s">
        <v>33</v>
      </c>
      <c r="AT7" s="15"/>
      <c r="AU7" s="19" t="s">
        <v>34</v>
      </c>
      <c r="AV7" s="15"/>
      <c r="AX7" s="13"/>
      <c r="AY7" s="19"/>
      <c r="AZ7" s="10" t="s">
        <v>28</v>
      </c>
      <c r="BA7" s="10" t="s">
        <v>35</v>
      </c>
      <c r="BB7" s="21"/>
      <c r="BC7" s="21"/>
    </row>
    <row r="8" spans="2:55" ht="27" hidden="1" outlineLevel="1" x14ac:dyDescent="0.3">
      <c r="B8" t="s">
        <v>36</v>
      </c>
      <c r="C8" s="19" t="s">
        <v>37</v>
      </c>
      <c r="D8" s="19" t="s">
        <v>37</v>
      </c>
      <c r="E8" s="19" t="s">
        <v>37</v>
      </c>
      <c r="F8" s="19" t="s">
        <v>37</v>
      </c>
      <c r="G8" s="19" t="s">
        <v>3</v>
      </c>
      <c r="H8" s="19" t="s">
        <v>3</v>
      </c>
      <c r="I8" s="15" t="s">
        <v>39</v>
      </c>
      <c r="J8" s="23" t="s">
        <v>38</v>
      </c>
      <c r="K8" s="15" t="s">
        <v>39</v>
      </c>
      <c r="L8" s="23" t="s">
        <v>38</v>
      </c>
      <c r="M8" s="15" t="s">
        <v>39</v>
      </c>
      <c r="N8" s="23" t="s">
        <v>38</v>
      </c>
      <c r="O8" s="15" t="s">
        <v>39</v>
      </c>
      <c r="P8" s="23" t="s">
        <v>38</v>
      </c>
      <c r="Q8" s="15" t="s">
        <v>39</v>
      </c>
      <c r="R8" s="23" t="s">
        <v>38</v>
      </c>
      <c r="S8" s="15" t="s">
        <v>39</v>
      </c>
      <c r="T8" s="23" t="s">
        <v>38</v>
      </c>
      <c r="U8" s="15" t="s">
        <v>40</v>
      </c>
      <c r="V8" s="23" t="s">
        <v>38</v>
      </c>
      <c r="W8" s="15" t="s">
        <v>11</v>
      </c>
      <c r="X8" s="23" t="s">
        <v>38</v>
      </c>
      <c r="Y8" s="15" t="s">
        <v>5</v>
      </c>
      <c r="Z8" s="23" t="s">
        <v>38</v>
      </c>
      <c r="AA8" s="15" t="s">
        <v>11</v>
      </c>
      <c r="AB8" s="23" t="s">
        <v>38</v>
      </c>
      <c r="AC8" s="15" t="s">
        <v>11</v>
      </c>
      <c r="AD8" s="23" t="s">
        <v>38</v>
      </c>
      <c r="AE8" s="15" t="s">
        <v>11</v>
      </c>
      <c r="AF8" s="23" t="s">
        <v>38</v>
      </c>
      <c r="AG8" s="15" t="s">
        <v>11</v>
      </c>
      <c r="AH8" s="23" t="s">
        <v>38</v>
      </c>
      <c r="AI8" s="15" t="s">
        <v>35</v>
      </c>
      <c r="AJ8" s="23" t="s">
        <v>38</v>
      </c>
      <c r="AK8" s="24" t="s">
        <v>41</v>
      </c>
      <c r="AL8" s="23" t="s">
        <v>38</v>
      </c>
      <c r="AM8" s="15" t="s">
        <v>42</v>
      </c>
      <c r="AN8" s="23" t="s">
        <v>38</v>
      </c>
      <c r="AO8" s="15" t="s">
        <v>43</v>
      </c>
      <c r="AP8" s="23" t="s">
        <v>38</v>
      </c>
      <c r="AQ8" s="18" t="s">
        <v>44</v>
      </c>
      <c r="AR8" s="23" t="s">
        <v>38</v>
      </c>
      <c r="AS8" s="15" t="s">
        <v>5</v>
      </c>
      <c r="AT8" s="23" t="s">
        <v>38</v>
      </c>
      <c r="AU8" s="15" t="s">
        <v>40</v>
      </c>
      <c r="AV8" s="23" t="s">
        <v>38</v>
      </c>
      <c r="AX8" s="14"/>
      <c r="AY8" s="19"/>
      <c r="AZ8" s="25" t="s">
        <v>34</v>
      </c>
      <c r="BA8" s="10" t="s">
        <v>40</v>
      </c>
      <c r="BB8" s="21"/>
      <c r="BC8" s="21"/>
    </row>
    <row r="9" spans="2:55" s="26" customFormat="1" ht="28.8" hidden="1" outlineLevel="1" x14ac:dyDescent="0.3">
      <c r="C9" s="27" t="str">
        <f>_xlfn.CONCAT(C7," en ",C8)</f>
        <v>Hémoglobine en g/dl</v>
      </c>
      <c r="D9" s="27" t="str">
        <f>_xlfn.CONCAT(E8," en ",D8)</f>
        <v>g/dl en g/dl</v>
      </c>
      <c r="E9" s="27"/>
      <c r="F9" s="27"/>
      <c r="G9" s="27" t="str">
        <f>_xlfn.CONCAT(G7," en ",G8)</f>
        <v>Plaquettes en giga/l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9"/>
      <c r="AD9" s="28"/>
      <c r="AE9" s="28"/>
      <c r="AF9" s="28"/>
      <c r="AG9" s="28"/>
      <c r="AH9" s="28"/>
      <c r="AI9" s="28"/>
      <c r="AJ9" s="28"/>
      <c r="AK9" s="30"/>
      <c r="AL9" s="28"/>
      <c r="AM9" s="28"/>
      <c r="AN9" s="28"/>
      <c r="AO9" s="28"/>
      <c r="AP9" s="28"/>
      <c r="AQ9" s="31"/>
      <c r="AR9" s="28"/>
      <c r="AS9" s="28"/>
      <c r="AT9" s="28"/>
      <c r="AU9" s="28"/>
      <c r="AV9" s="28"/>
      <c r="AX9" s="14"/>
      <c r="AY9" s="19"/>
      <c r="AZ9" s="9" t="s">
        <v>23</v>
      </c>
      <c r="BA9" s="10" t="s">
        <v>5</v>
      </c>
      <c r="BB9" s="12" t="s">
        <v>34</v>
      </c>
      <c r="BC9" s="21" t="s">
        <v>40</v>
      </c>
    </row>
    <row r="10" spans="2:55" s="26" customFormat="1" ht="15.6" hidden="1" outlineLevel="1" x14ac:dyDescent="0.3">
      <c r="B10" t="s">
        <v>12</v>
      </c>
      <c r="C10" s="26" t="s">
        <v>45</v>
      </c>
      <c r="D10" s="27"/>
      <c r="E10" s="27"/>
      <c r="F10" s="27"/>
      <c r="G10" s="27" t="s">
        <v>46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  <c r="AD10" s="28"/>
      <c r="AE10" s="28"/>
      <c r="AF10" s="28"/>
      <c r="AG10" s="28"/>
      <c r="AH10" s="28"/>
      <c r="AI10" s="28"/>
      <c r="AJ10" s="28"/>
      <c r="AK10" s="30"/>
      <c r="AL10" s="28"/>
      <c r="AM10" s="28"/>
      <c r="AN10" s="28"/>
      <c r="AO10" s="28"/>
      <c r="AP10" s="28"/>
      <c r="AQ10" s="31"/>
      <c r="AR10" s="28"/>
      <c r="AS10" s="28"/>
      <c r="AT10" s="28"/>
      <c r="AU10" s="28"/>
      <c r="AV10" s="28"/>
      <c r="AX10" s="13"/>
      <c r="AY10" s="19"/>
      <c r="AZ10" s="9" t="s">
        <v>14</v>
      </c>
      <c r="BA10" s="32" t="s">
        <v>37</v>
      </c>
      <c r="BB10" s="21" t="s">
        <v>23</v>
      </c>
      <c r="BC10" s="21" t="s">
        <v>5</v>
      </c>
    </row>
    <row r="11" spans="2:55" ht="27.6" hidden="1" outlineLevel="1" x14ac:dyDescent="0.3">
      <c r="B11" s="8" t="s">
        <v>47</v>
      </c>
      <c r="C11" s="22" t="s">
        <v>11</v>
      </c>
      <c r="D11" s="22">
        <v>10</v>
      </c>
      <c r="E11" s="22" t="s">
        <v>11</v>
      </c>
      <c r="F11" s="22">
        <v>10</v>
      </c>
      <c r="G11" s="33" t="s">
        <v>48</v>
      </c>
      <c r="H11" s="22">
        <v>1</v>
      </c>
      <c r="I11" s="33" t="s">
        <v>3</v>
      </c>
      <c r="J11" s="22">
        <v>1E-3</v>
      </c>
      <c r="K11" s="33" t="s">
        <v>3</v>
      </c>
      <c r="L11" s="22">
        <v>1E-3</v>
      </c>
      <c r="M11" s="33" t="s">
        <v>3</v>
      </c>
      <c r="N11" s="22">
        <v>1E-3</v>
      </c>
      <c r="O11" s="33" t="s">
        <v>3</v>
      </c>
      <c r="P11" s="22">
        <v>1E-3</v>
      </c>
      <c r="Q11" s="33" t="s">
        <v>3</v>
      </c>
      <c r="R11" s="22">
        <v>1E-3</v>
      </c>
      <c r="S11" s="33" t="s">
        <v>3</v>
      </c>
      <c r="T11" s="22">
        <v>1E-3</v>
      </c>
      <c r="U11" s="22" t="s">
        <v>35</v>
      </c>
      <c r="V11" s="34" t="s">
        <v>49</v>
      </c>
      <c r="W11" s="35" t="s">
        <v>40</v>
      </c>
      <c r="X11" s="36">
        <v>14.5</v>
      </c>
      <c r="Y11" s="35" t="s">
        <v>35</v>
      </c>
      <c r="Z11" s="36">
        <v>40</v>
      </c>
      <c r="AA11" s="35" t="s">
        <v>5</v>
      </c>
      <c r="AB11" s="36">
        <v>2.5859999999999999</v>
      </c>
      <c r="AC11" s="35" t="s">
        <v>5</v>
      </c>
      <c r="AD11" s="36">
        <v>5.5</v>
      </c>
      <c r="AE11" s="35" t="s">
        <v>5</v>
      </c>
      <c r="AF11" s="36">
        <v>1.1299999999999999</v>
      </c>
      <c r="AG11" s="22" t="s">
        <v>50</v>
      </c>
      <c r="AH11" s="22">
        <v>100</v>
      </c>
      <c r="AI11" s="22" t="s">
        <v>51</v>
      </c>
      <c r="AJ11" s="22">
        <v>1</v>
      </c>
      <c r="AK11" s="37" t="s">
        <v>52</v>
      </c>
      <c r="AL11" s="22">
        <v>1</v>
      </c>
      <c r="AM11" s="22" t="s">
        <v>53</v>
      </c>
      <c r="AN11" s="34">
        <v>1</v>
      </c>
      <c r="AO11" s="22" t="s">
        <v>11</v>
      </c>
      <c r="AP11" s="22">
        <v>1</v>
      </c>
      <c r="AQ11" s="22" t="s">
        <v>54</v>
      </c>
      <c r="AR11" s="22">
        <v>6.2E-2</v>
      </c>
      <c r="AS11" s="22" t="s">
        <v>11</v>
      </c>
      <c r="AT11" s="34">
        <v>0.06</v>
      </c>
      <c r="AU11" s="35" t="s">
        <v>40</v>
      </c>
      <c r="AV11" s="22">
        <v>1</v>
      </c>
      <c r="AX11" s="13"/>
      <c r="AY11" s="19"/>
      <c r="AZ11" s="9" t="s">
        <v>24</v>
      </c>
      <c r="BA11" s="10" t="s">
        <v>11</v>
      </c>
      <c r="BB11" s="39"/>
      <c r="BC11" s="39"/>
    </row>
    <row r="12" spans="2:55" ht="16.2" hidden="1" outlineLevel="1" x14ac:dyDescent="0.3">
      <c r="C12" s="40" t="s">
        <v>5</v>
      </c>
      <c r="D12" s="41">
        <v>0.62</v>
      </c>
      <c r="E12" s="40" t="s">
        <v>5</v>
      </c>
      <c r="F12" s="144">
        <v>0.62</v>
      </c>
      <c r="G12" s="42" t="s">
        <v>55</v>
      </c>
      <c r="H12" s="22">
        <v>1000</v>
      </c>
      <c r="I12" s="22" t="s">
        <v>56</v>
      </c>
      <c r="J12" s="22">
        <v>1E-3</v>
      </c>
      <c r="K12" s="22" t="s">
        <v>56</v>
      </c>
      <c r="L12" s="22">
        <v>1E-3</v>
      </c>
      <c r="M12" s="22" t="s">
        <v>56</v>
      </c>
      <c r="N12" s="22">
        <v>1E-3</v>
      </c>
      <c r="O12" s="22" t="s">
        <v>56</v>
      </c>
      <c r="P12" s="22">
        <v>1E-3</v>
      </c>
      <c r="Q12" s="22" t="s">
        <v>56</v>
      </c>
      <c r="R12" s="22">
        <v>1E-3</v>
      </c>
      <c r="S12" s="22" t="s">
        <v>56</v>
      </c>
      <c r="T12" s="22">
        <v>1E-3</v>
      </c>
      <c r="U12" s="22" t="s">
        <v>50</v>
      </c>
      <c r="V12" s="22" t="s">
        <v>57</v>
      </c>
      <c r="W12" s="35" t="s">
        <v>37</v>
      </c>
      <c r="X12" s="22">
        <v>0.1</v>
      </c>
      <c r="Y12" s="35" t="s">
        <v>50</v>
      </c>
      <c r="Z12" s="35">
        <v>4</v>
      </c>
      <c r="AA12" s="35" t="s">
        <v>50</v>
      </c>
      <c r="AB12" s="22">
        <v>100</v>
      </c>
      <c r="AC12" s="35" t="s">
        <v>50</v>
      </c>
      <c r="AD12" s="35">
        <v>100</v>
      </c>
      <c r="AE12" s="35" t="s">
        <v>50</v>
      </c>
      <c r="AF12" s="22">
        <v>100</v>
      </c>
      <c r="AG12" s="22"/>
      <c r="AH12" s="22"/>
      <c r="AI12" s="22"/>
      <c r="AJ12" s="22"/>
      <c r="AK12" s="37" t="s">
        <v>58</v>
      </c>
      <c r="AL12" s="22">
        <v>1</v>
      </c>
      <c r="AM12" s="22"/>
      <c r="AN12" s="22"/>
      <c r="AO12" s="22" t="s">
        <v>39</v>
      </c>
      <c r="AP12" s="22">
        <v>1000</v>
      </c>
      <c r="AQ12" s="22"/>
      <c r="AR12" s="43" t="s">
        <v>59</v>
      </c>
      <c r="AS12" s="22" t="s">
        <v>50</v>
      </c>
      <c r="AT12" s="44">
        <v>6</v>
      </c>
      <c r="AU12" s="22" t="s">
        <v>35</v>
      </c>
      <c r="AV12" s="34">
        <v>0.58499999999999996</v>
      </c>
      <c r="AX12" s="13"/>
      <c r="AY12" s="15"/>
      <c r="AZ12" s="9" t="s">
        <v>22</v>
      </c>
      <c r="BA12" s="10" t="s">
        <v>40</v>
      </c>
      <c r="BB12" s="45"/>
      <c r="BC12" s="21"/>
    </row>
    <row r="13" spans="2:55" ht="15" hidden="1" outlineLevel="1" x14ac:dyDescent="0.3">
      <c r="C13" s="22"/>
      <c r="D13" s="22"/>
      <c r="E13" s="46" t="s">
        <v>59</v>
      </c>
      <c r="F13" s="22"/>
      <c r="G13" s="37" t="s">
        <v>60</v>
      </c>
      <c r="H13" s="22">
        <v>1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35" t="s">
        <v>11</v>
      </c>
      <c r="Z13" s="35">
        <v>0.04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46" t="s">
        <v>59</v>
      </c>
      <c r="AM13" s="22"/>
      <c r="AN13" s="22"/>
      <c r="AO13" s="22"/>
      <c r="AP13" s="46" t="s">
        <v>59</v>
      </c>
      <c r="AQ13" s="22"/>
      <c r="AR13" s="22"/>
      <c r="AS13" s="22"/>
      <c r="AT13" s="22"/>
      <c r="AU13" s="22" t="s">
        <v>50</v>
      </c>
      <c r="AV13" s="22">
        <v>5.8999999999999997E-2</v>
      </c>
      <c r="AX13" s="15"/>
      <c r="AY13" s="23"/>
      <c r="AZ13" s="9" t="s">
        <v>25</v>
      </c>
      <c r="BA13" s="10" t="s">
        <v>11</v>
      </c>
      <c r="BB13" s="21"/>
      <c r="BC13" s="21"/>
    </row>
    <row r="14" spans="2:55" ht="26.4" hidden="1" customHeight="1" outlineLevel="1" x14ac:dyDescent="0.3">
      <c r="C14" s="22"/>
      <c r="D14" s="22"/>
      <c r="E14" s="22" t="s">
        <v>61</v>
      </c>
      <c r="F14" s="22">
        <v>1</v>
      </c>
      <c r="G14" s="22" t="s">
        <v>11</v>
      </c>
      <c r="H14" s="22">
        <v>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35" t="s">
        <v>62</v>
      </c>
      <c r="Z14" s="22">
        <v>2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S14" s="22"/>
      <c r="AT14" s="22"/>
      <c r="AU14" s="22"/>
      <c r="AV14" s="22"/>
      <c r="AX14" s="16"/>
      <c r="AY14" s="15"/>
      <c r="AZ14" s="9" t="s">
        <v>29</v>
      </c>
      <c r="BA14" s="49" t="s">
        <v>41</v>
      </c>
      <c r="BB14" s="21"/>
      <c r="BC14" s="21"/>
    </row>
    <row r="15" spans="2:55" ht="15" hidden="1" outlineLevel="1" x14ac:dyDescent="0.3">
      <c r="C15" s="22"/>
      <c r="D15" s="22"/>
      <c r="E15" s="22"/>
      <c r="F15" s="22">
        <f>1/F12</f>
        <v>1.6129032258064517</v>
      </c>
      <c r="G15" s="47" t="s">
        <v>58</v>
      </c>
      <c r="H15" s="48">
        <v>1E-3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X15" s="15"/>
      <c r="AY15" s="23"/>
      <c r="AZ15" s="9" t="s">
        <v>13</v>
      </c>
      <c r="BA15" s="32" t="s">
        <v>37</v>
      </c>
      <c r="BB15" s="21"/>
      <c r="BC15" s="50"/>
    </row>
    <row r="16" spans="2:55" ht="16.2" hidden="1" outlineLevel="1" x14ac:dyDescent="0.3">
      <c r="C16" s="22"/>
      <c r="D16" s="22"/>
      <c r="E16" s="22"/>
      <c r="F16" s="22"/>
      <c r="G16" s="47" t="s">
        <v>41</v>
      </c>
      <c r="H16" s="48">
        <v>1E-3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X16" s="15"/>
      <c r="AY16" s="15"/>
      <c r="AZ16" s="9" t="s">
        <v>16</v>
      </c>
      <c r="BA16" s="10" t="s">
        <v>39</v>
      </c>
      <c r="BB16" s="11"/>
      <c r="BC16" s="21"/>
    </row>
    <row r="17" spans="2:55" ht="15.6" hidden="1" outlineLevel="1" x14ac:dyDescent="0.25">
      <c r="AX17" s="15"/>
      <c r="AY17" s="23"/>
      <c r="AZ17" s="9" t="s">
        <v>20</v>
      </c>
      <c r="BA17" s="10" t="s">
        <v>39</v>
      </c>
      <c r="BB17" s="21"/>
      <c r="BC17" s="21"/>
    </row>
    <row r="18" spans="2:55" ht="15.6" hidden="1" outlineLevel="1" x14ac:dyDescent="0.25">
      <c r="AX18" s="15"/>
      <c r="AY18" s="15"/>
      <c r="AZ18" s="9" t="s">
        <v>21</v>
      </c>
      <c r="BA18" s="10" t="s">
        <v>39</v>
      </c>
      <c r="BB18" s="21"/>
      <c r="BC18" s="21"/>
    </row>
    <row r="19" spans="2:55" ht="16.2" collapsed="1" x14ac:dyDescent="0.3">
      <c r="O19" s="51" t="s">
        <v>11</v>
      </c>
      <c r="P19" s="51"/>
      <c r="Q19" s="52" t="s">
        <v>37</v>
      </c>
      <c r="R19" s="52"/>
      <c r="S19" s="53" t="s">
        <v>35</v>
      </c>
      <c r="T19" s="53"/>
      <c r="U19" s="48" t="s">
        <v>3</v>
      </c>
      <c r="V19" s="48"/>
      <c r="W19" s="54" t="s">
        <v>39</v>
      </c>
      <c r="X19" s="55"/>
      <c r="Y19" s="22" t="s">
        <v>56</v>
      </c>
      <c r="AA19" s="56" t="s">
        <v>48</v>
      </c>
      <c r="AB19" s="57"/>
      <c r="AC19" s="42" t="s">
        <v>55</v>
      </c>
      <c r="AE19" s="58" t="s">
        <v>40</v>
      </c>
      <c r="AF19" s="59"/>
      <c r="AG19" s="35" t="s">
        <v>62</v>
      </c>
      <c r="AI19" s="60" t="s">
        <v>5</v>
      </c>
      <c r="AJ19" s="61"/>
      <c r="AK19" s="22" t="s">
        <v>51</v>
      </c>
      <c r="AM19" s="37" t="s">
        <v>58</v>
      </c>
      <c r="AO19" s="62" t="s">
        <v>41</v>
      </c>
      <c r="AP19" s="63"/>
      <c r="AQ19" s="22" t="s">
        <v>42</v>
      </c>
      <c r="AR19" s="64"/>
      <c r="AS19" s="22" t="s">
        <v>53</v>
      </c>
      <c r="AU19" s="65" t="s">
        <v>44</v>
      </c>
      <c r="AV19" s="66"/>
      <c r="AW19" s="22" t="s">
        <v>54</v>
      </c>
      <c r="AX19" s="15"/>
      <c r="AY19" s="23"/>
      <c r="AZ19" s="9" t="s">
        <v>27</v>
      </c>
      <c r="BA19" s="10" t="s">
        <v>11</v>
      </c>
      <c r="BB19" s="21"/>
      <c r="BC19" s="21"/>
    </row>
    <row r="20" spans="2:55" ht="46.8" customHeight="1" x14ac:dyDescent="0.3">
      <c r="B20" s="149" t="s">
        <v>63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O20" s="51" t="s">
        <v>37</v>
      </c>
      <c r="P20" s="51">
        <v>0.1</v>
      </c>
      <c r="Q20" s="52" t="s">
        <v>37</v>
      </c>
      <c r="R20" s="52">
        <v>1</v>
      </c>
      <c r="S20" s="22" t="s">
        <v>51</v>
      </c>
      <c r="T20" s="22">
        <v>1</v>
      </c>
      <c r="U20" s="67" t="s">
        <v>48</v>
      </c>
      <c r="V20" s="68">
        <v>1</v>
      </c>
      <c r="W20" s="54" t="s">
        <v>39</v>
      </c>
      <c r="X20" s="54">
        <v>1</v>
      </c>
      <c r="AA20" s="69" t="s">
        <v>43</v>
      </c>
      <c r="AB20" s="69">
        <v>1</v>
      </c>
      <c r="AE20" s="58" t="s">
        <v>40</v>
      </c>
      <c r="AF20" s="70">
        <v>1</v>
      </c>
      <c r="AI20" s="71" t="s">
        <v>5</v>
      </c>
      <c r="AJ20" s="71">
        <v>1</v>
      </c>
      <c r="AO20" s="62" t="s">
        <v>41</v>
      </c>
      <c r="AP20" s="34">
        <v>1</v>
      </c>
      <c r="AQ20" s="22" t="s">
        <v>42</v>
      </c>
      <c r="AR20" s="22">
        <v>1</v>
      </c>
      <c r="AS20" s="22"/>
      <c r="AT20" s="1"/>
      <c r="AU20" s="65" t="s">
        <v>44</v>
      </c>
      <c r="AV20" s="66">
        <v>1</v>
      </c>
      <c r="AX20" s="15"/>
      <c r="AY20" s="15"/>
      <c r="AZ20" s="38" t="s">
        <v>15</v>
      </c>
      <c r="BA20" s="32" t="s">
        <v>3</v>
      </c>
      <c r="BB20" s="39"/>
      <c r="BC20" s="39"/>
    </row>
    <row r="21" spans="2:55" ht="41.4" customHeight="1" x14ac:dyDescent="0.45">
      <c r="B21" s="150" t="s">
        <v>64</v>
      </c>
      <c r="C21" s="150"/>
      <c r="D21" s="150"/>
      <c r="E21" s="150"/>
      <c r="F21" s="150"/>
      <c r="G21" s="72"/>
      <c r="H21" s="72"/>
      <c r="I21" s="72"/>
      <c r="J21" s="73"/>
      <c r="K21" s="72"/>
      <c r="L21" s="74"/>
      <c r="O21" s="51" t="s">
        <v>50</v>
      </c>
      <c r="P21" s="51">
        <v>100</v>
      </c>
      <c r="Q21" s="52" t="s">
        <v>50</v>
      </c>
      <c r="R21" s="52">
        <v>1000</v>
      </c>
      <c r="U21" s="75" t="s">
        <v>55</v>
      </c>
      <c r="V21" s="68">
        <v>1000</v>
      </c>
      <c r="W21" s="76" t="s">
        <v>3</v>
      </c>
      <c r="X21" s="54">
        <v>1E-3</v>
      </c>
      <c r="AA21" s="69" t="s">
        <v>11</v>
      </c>
      <c r="AB21" s="69">
        <v>1</v>
      </c>
      <c r="AE21" s="70" t="s">
        <v>35</v>
      </c>
      <c r="AF21" s="70">
        <v>0.58499999999999996</v>
      </c>
      <c r="AG21" t="s">
        <v>65</v>
      </c>
      <c r="AI21" s="77" t="s">
        <v>35</v>
      </c>
      <c r="AJ21" s="142">
        <v>40</v>
      </c>
      <c r="AK21" t="s">
        <v>66</v>
      </c>
      <c r="AO21" s="62" t="s">
        <v>52</v>
      </c>
      <c r="AP21" s="34">
        <v>1</v>
      </c>
      <c r="AQ21" s="22" t="s">
        <v>53</v>
      </c>
      <c r="AR21" s="22">
        <v>1</v>
      </c>
      <c r="AU21" s="78" t="s">
        <v>54</v>
      </c>
      <c r="AV21" s="78">
        <v>6.2E-2</v>
      </c>
      <c r="AX21" s="15"/>
      <c r="AY21" s="23"/>
      <c r="AZ21" s="9" t="s">
        <v>19</v>
      </c>
      <c r="BA21" s="10" t="s">
        <v>39</v>
      </c>
      <c r="BB21" s="21"/>
      <c r="BC21" s="21"/>
    </row>
    <row r="22" spans="2:55" ht="75" customHeight="1" x14ac:dyDescent="0.3">
      <c r="B22" s="151"/>
      <c r="C22" s="151"/>
      <c r="D22" s="79"/>
      <c r="E22" s="80"/>
      <c r="F22" s="80"/>
      <c r="G22" s="81" t="s">
        <v>85</v>
      </c>
      <c r="H22" s="81" t="s">
        <v>86</v>
      </c>
      <c r="I22" s="82" t="s">
        <v>67</v>
      </c>
      <c r="J22" s="82" t="s">
        <v>68</v>
      </c>
      <c r="K22" s="83" t="s">
        <v>69</v>
      </c>
      <c r="L22" s="74"/>
      <c r="O22" s="84" t="s">
        <v>60</v>
      </c>
      <c r="P22" s="51">
        <v>1</v>
      </c>
      <c r="Q22" s="52" t="s">
        <v>11</v>
      </c>
      <c r="R22" s="52">
        <v>10</v>
      </c>
      <c r="U22" s="47" t="s">
        <v>60</v>
      </c>
      <c r="V22" s="68">
        <v>1</v>
      </c>
      <c r="W22" s="54" t="s">
        <v>56</v>
      </c>
      <c r="X22" s="54">
        <v>1E-3</v>
      </c>
      <c r="AA22" s="69" t="s">
        <v>39</v>
      </c>
      <c r="AB22" s="69">
        <v>1000</v>
      </c>
      <c r="AE22" s="70" t="s">
        <v>50</v>
      </c>
      <c r="AF22" s="140">
        <v>5.8500000000000003E-2</v>
      </c>
      <c r="AG22" s="139">
        <f>15/AF21</f>
        <v>25.641025641025642</v>
      </c>
      <c r="AI22" s="77" t="s">
        <v>50</v>
      </c>
      <c r="AJ22" s="77">
        <v>4</v>
      </c>
      <c r="AK22">
        <f>15/40</f>
        <v>0.375</v>
      </c>
      <c r="AO22" s="62" t="s">
        <v>58</v>
      </c>
      <c r="AP22" s="34">
        <v>1</v>
      </c>
      <c r="AX22" s="15"/>
      <c r="AY22" s="15"/>
      <c r="AZ22" s="9" t="s">
        <v>18</v>
      </c>
      <c r="BA22" s="10" t="s">
        <v>39</v>
      </c>
      <c r="BB22" s="21"/>
      <c r="BC22" s="21"/>
    </row>
    <row r="23" spans="2:55" ht="56.4" customHeight="1" x14ac:dyDescent="0.3">
      <c r="B23" s="85"/>
      <c r="C23" s="86" t="s">
        <v>89</v>
      </c>
      <c r="D23" s="87" t="s">
        <v>87</v>
      </c>
      <c r="E23" s="88"/>
      <c r="F23" s="88"/>
      <c r="G23" s="89">
        <v>15</v>
      </c>
      <c r="H23" s="90" t="s">
        <v>40</v>
      </c>
      <c r="I23" s="133">
        <f ca="1">G23*J23</f>
        <v>1.0344827586206897</v>
      </c>
      <c r="J23" s="135">
        <f ca="1">1/L23</f>
        <v>6.8965517241379309E-2</v>
      </c>
      <c r="K23" s="91">
        <f t="shared" ref="K23:K33" ca="1" si="0">IF(INDIRECT("D24")=G29,I29,0)</f>
        <v>14.5</v>
      </c>
      <c r="L23" s="134">
        <f ca="1">IF(INDIRECT("D24")=G29,I29,IF(INDIRECT("D24")=G30,I30,IF(INDIRECT("D24")=G31,I31,IF(INDIRECT("D24")=G32,I32,IF(INDIRECT("D24")=G33,I33,IF(INDIRECT("D24")=G34,I34,IF(INDIRECT("D24")=G35,I35,IF(INDIRECT("D24")=G36,I36,IF(INDIRECT("D24")=G37,I37,IF(INDIRECT("D24")=G38,I38,IF(INDIRECT("D24")=G39,I39,0)))))))))))</f>
        <v>14.5</v>
      </c>
      <c r="O23" s="92" t="s">
        <v>55</v>
      </c>
      <c r="P23" s="51">
        <v>1000</v>
      </c>
      <c r="Q23" s="93" t="s">
        <v>5</v>
      </c>
      <c r="R23" s="143">
        <v>0.62</v>
      </c>
      <c r="S23" t="s">
        <v>70</v>
      </c>
      <c r="U23" s="68" t="s">
        <v>11</v>
      </c>
      <c r="V23" s="68">
        <v>1</v>
      </c>
      <c r="W23" s="76" t="s">
        <v>48</v>
      </c>
      <c r="X23" s="55">
        <v>1E-3</v>
      </c>
      <c r="AA23" s="56" t="s">
        <v>3</v>
      </c>
      <c r="AB23" s="69">
        <v>1</v>
      </c>
      <c r="AE23" s="94" t="s">
        <v>35</v>
      </c>
      <c r="AF23" s="94">
        <v>0.113</v>
      </c>
      <c r="AG23" t="s">
        <v>71</v>
      </c>
      <c r="AI23" s="77" t="s">
        <v>11</v>
      </c>
      <c r="AJ23" s="141">
        <v>0.04</v>
      </c>
      <c r="AX23" s="15"/>
      <c r="AY23" s="23"/>
      <c r="AZ23" s="9" t="s">
        <v>17</v>
      </c>
      <c r="BA23" s="10" t="s">
        <v>39</v>
      </c>
      <c r="BB23" s="21"/>
      <c r="BC23" s="21"/>
    </row>
    <row r="24" spans="2:55" ht="49.8" customHeight="1" x14ac:dyDescent="0.3">
      <c r="B24" s="85"/>
      <c r="C24" s="86" t="s">
        <v>72</v>
      </c>
      <c r="D24" s="95" t="str">
        <f ca="1">LOOKUP(INDIRECT("D23"),AZ6:AZ28,BA6:BA28)</f>
        <v>g/l</v>
      </c>
      <c r="E24" s="96"/>
      <c r="F24" s="96"/>
      <c r="G24" s="96"/>
      <c r="H24" s="96"/>
      <c r="I24" s="96"/>
      <c r="J24" s="96"/>
      <c r="K24" s="72">
        <f t="shared" ca="1" si="0"/>
        <v>0</v>
      </c>
      <c r="L24" s="74"/>
      <c r="O24" s="97" t="s">
        <v>48</v>
      </c>
      <c r="P24" s="51">
        <v>1</v>
      </c>
      <c r="Q24" s="98" t="s">
        <v>40</v>
      </c>
      <c r="R24" s="98">
        <v>145</v>
      </c>
      <c r="S24" t="s">
        <v>73</v>
      </c>
      <c r="U24" s="68" t="s">
        <v>39</v>
      </c>
      <c r="V24" s="48">
        <v>1000</v>
      </c>
      <c r="W24" s="99" t="s">
        <v>55</v>
      </c>
      <c r="X24" s="55">
        <v>1</v>
      </c>
      <c r="AA24" s="100" t="s">
        <v>55</v>
      </c>
      <c r="AB24" s="69">
        <v>1000</v>
      </c>
      <c r="AE24" s="94" t="s">
        <v>50</v>
      </c>
      <c r="AF24" s="94">
        <v>1.1299999999999999E-2</v>
      </c>
      <c r="AI24" s="77" t="s">
        <v>62</v>
      </c>
      <c r="AJ24" s="101">
        <v>2</v>
      </c>
      <c r="AO24" t="s">
        <v>74</v>
      </c>
      <c r="AP24">
        <f>16000</f>
        <v>16000</v>
      </c>
      <c r="AQ24">
        <f>1/AR11</f>
        <v>16.129032258064516</v>
      </c>
      <c r="AX24" s="16"/>
      <c r="AY24" s="15"/>
      <c r="AZ24" s="9" t="s">
        <v>31</v>
      </c>
      <c r="BA24" s="10" t="s">
        <v>43</v>
      </c>
      <c r="BB24" s="21"/>
      <c r="BC24" s="21"/>
    </row>
    <row r="25" spans="2:55" ht="28.8" x14ac:dyDescent="0.3">
      <c r="B25" s="85"/>
      <c r="C25" s="73"/>
      <c r="D25" s="73"/>
      <c r="E25" s="73"/>
      <c r="F25" s="73"/>
      <c r="G25" s="73"/>
      <c r="H25" s="73"/>
      <c r="I25" s="73"/>
      <c r="J25" s="73"/>
      <c r="K25" s="73">
        <f t="shared" ca="1" si="0"/>
        <v>0</v>
      </c>
      <c r="L25" s="74"/>
      <c r="N25" t="s">
        <v>75</v>
      </c>
      <c r="O25" s="105" t="s">
        <v>5</v>
      </c>
      <c r="P25" s="106">
        <v>2.5859999999999999</v>
      </c>
      <c r="Q25" s="148"/>
      <c r="U25" s="47" t="s">
        <v>58</v>
      </c>
      <c r="V25" s="48">
        <v>1E-3</v>
      </c>
      <c r="W25" s="55" t="s">
        <v>11</v>
      </c>
      <c r="X25" s="55">
        <v>1E-3</v>
      </c>
      <c r="AA25" s="107" t="s">
        <v>60</v>
      </c>
      <c r="AB25" s="69">
        <v>1</v>
      </c>
      <c r="AI25" s="71" t="s">
        <v>50</v>
      </c>
      <c r="AJ25" s="145">
        <v>6</v>
      </c>
      <c r="AK25" t="s">
        <v>76</v>
      </c>
      <c r="AP25">
        <f>AP24*0.62</f>
        <v>9920</v>
      </c>
      <c r="AX25" s="15"/>
      <c r="AY25" s="23"/>
      <c r="AZ25" s="9" t="s">
        <v>32</v>
      </c>
      <c r="BA25" s="109" t="s">
        <v>44</v>
      </c>
      <c r="BB25" s="12"/>
      <c r="BC25" s="45"/>
    </row>
    <row r="26" spans="2:55" ht="74.400000000000006" customHeight="1" x14ac:dyDescent="0.3">
      <c r="B26" s="102"/>
      <c r="C26" s="152" t="s">
        <v>88</v>
      </c>
      <c r="D26" s="152"/>
      <c r="E26" s="152"/>
      <c r="F26" s="152"/>
      <c r="G26" s="152"/>
      <c r="H26" s="152"/>
      <c r="I26" s="152"/>
      <c r="J26" s="152"/>
      <c r="K26" s="103">
        <f t="shared" ca="1" si="0"/>
        <v>0</v>
      </c>
      <c r="L26" s="104"/>
      <c r="N26" t="s">
        <v>77</v>
      </c>
      <c r="O26" s="108" t="s">
        <v>40</v>
      </c>
      <c r="P26" s="51">
        <v>14.5</v>
      </c>
      <c r="U26" s="47" t="s">
        <v>41</v>
      </c>
      <c r="V26" s="48">
        <v>1E-3</v>
      </c>
      <c r="AA26" s="22"/>
      <c r="AB26" s="22"/>
      <c r="AI26" s="71" t="s">
        <v>11</v>
      </c>
      <c r="AJ26" s="71">
        <v>0.06</v>
      </c>
      <c r="AX26" s="15"/>
      <c r="AY26" s="15"/>
      <c r="AZ26" s="136" t="s">
        <v>26</v>
      </c>
      <c r="BA26" s="10" t="s">
        <v>11</v>
      </c>
      <c r="BB26" s="21"/>
      <c r="BC26" s="21"/>
    </row>
    <row r="27" spans="2:55" hidden="1" outlineLevel="1" x14ac:dyDescent="0.25">
      <c r="D27" s="1" t="str">
        <f ca="1">LOOKUP(I7,C7:AV8,C8:AV8)</f>
        <v>Tera/l</v>
      </c>
      <c r="K27" s="91">
        <f t="shared" ca="1" si="0"/>
        <v>0</v>
      </c>
      <c r="O27" s="108" t="s">
        <v>62</v>
      </c>
      <c r="P27" s="51">
        <v>50</v>
      </c>
      <c r="U27" s="48" t="s">
        <v>3</v>
      </c>
      <c r="V27" s="48">
        <v>1</v>
      </c>
      <c r="AX27" s="15"/>
      <c r="AY27" s="23"/>
      <c r="AZ27" s="9" t="s">
        <v>33</v>
      </c>
      <c r="BA27" s="10" t="s">
        <v>5</v>
      </c>
      <c r="BB27" s="21"/>
      <c r="BC27" s="21"/>
    </row>
    <row r="28" spans="2:55" ht="39.6" hidden="1" outlineLevel="1" x14ac:dyDescent="0.25">
      <c r="G28" s="8" t="s">
        <v>78</v>
      </c>
      <c r="H28" s="8" t="s">
        <v>79</v>
      </c>
      <c r="I28" s="8" t="s">
        <v>80</v>
      </c>
      <c r="J28" s="8" t="s">
        <v>81</v>
      </c>
      <c r="K28" s="91">
        <f t="shared" ca="1" si="0"/>
        <v>0</v>
      </c>
      <c r="O28" s="110" t="s">
        <v>51</v>
      </c>
      <c r="P28" s="51">
        <v>1000</v>
      </c>
      <c r="AX28" s="17"/>
      <c r="AY28" s="15"/>
      <c r="AZ28" s="9" t="s">
        <v>30</v>
      </c>
      <c r="BA28" s="10" t="s">
        <v>42</v>
      </c>
      <c r="BB28" s="21"/>
      <c r="BC28" s="21"/>
    </row>
    <row r="29" spans="2:55" hidden="1" outlineLevel="1" x14ac:dyDescent="0.25">
      <c r="D29" s="111" t="e">
        <f ca="1">IF(AND(D24="g/l",H23="mmol/l"),IF(D23="Glycémie",5.5,IF(D23="Tryglicérides",1.13,2.586)),zut)</f>
        <v>#NAME?</v>
      </c>
      <c r="G29" s="112" t="s">
        <v>11</v>
      </c>
      <c r="H29" s="113" t="str">
        <f t="shared" ref="H29:H39" si="1">$H$23</f>
        <v>µmol/l</v>
      </c>
      <c r="I29" s="114">
        <f>IF(AND(G29=O19,H29=O20),P20,IF(AND(G29=O19,H29=O21),P21,IF(AND(G29=O19,H29=O22),P22,IF(AND(G29=O19,H29=O23),P23,IF(AND(G29=O19,H29=O24),P24,IF(AND(G29=O19,H29=O25),IF(D23="Glycémie",5.5,IF(D23="Tryglicérides",1.13,2.586)),IF(AND(G29=O19,H29=O26),P26,IF(AND(G29=O19,H29=O27),P27,IF(AND(G29=O19,H29=O28),P28,IF(AND(G29=O19,H29=O29),P29,IF(AND(G29=O19,H29=O19),1,"erreur")))))))))))</f>
        <v>14.5</v>
      </c>
      <c r="J29" s="114">
        <f>IF(AND(G29=O19,H29=O20),P20,IF(AND(G29=O19,H29=O21),P21,IF(AND(G29=O19,H29=O22),P22,IF(AND(G29=O19,H29=O23),P23,IF(AND(G29=O19,H29=O24),P24,IF(AND(G29=O19,H29=O25),IF(D23="Glycémie",5.5,IF(D23="Tryglicérides",1.13,2.586)),IF(AND(G29=O19,H29=O26),P26,IF(AND(G29=O19,H29=O27),P27,IF(AND(G29=O19,H29=O28),P28,IF(AND(G29=O19,H29=O29),P29,IF(AND(G29=O19,H29=O19),1,"erreur")))))))))))</f>
        <v>14.5</v>
      </c>
      <c r="K29" s="91">
        <f t="shared" ca="1" si="0"/>
        <v>0</v>
      </c>
      <c r="O29" s="51" t="s">
        <v>3</v>
      </c>
      <c r="P29" s="51">
        <v>1</v>
      </c>
      <c r="AX29" s="15"/>
      <c r="AY29" s="23"/>
      <c r="AZ29" s="137"/>
      <c r="BA29" s="137"/>
      <c r="BB29" s="115"/>
      <c r="BC29" s="21"/>
    </row>
    <row r="30" spans="2:55" hidden="1" outlineLevel="1" x14ac:dyDescent="0.25">
      <c r="G30" s="116" t="s">
        <v>37</v>
      </c>
      <c r="H30" s="113" t="str">
        <f t="shared" si="1"/>
        <v>µmol/l</v>
      </c>
      <c r="I30" s="117">
        <f>IF(AND(G30=Q19,H30=O20),R20,IF(AND(G30=Q19,H30=Q21),R21,IF(AND(G30=Q19,H30=Q22),R22,IF(AND(G30=Q19,H30=Q23),R23,IF(AND(G30=Q19,H30=Q24),R24,"erreur")))))</f>
        <v>145</v>
      </c>
      <c r="K30" s="91">
        <f t="shared" ca="1" si="0"/>
        <v>0</v>
      </c>
      <c r="N30" s="118" t="s">
        <v>82</v>
      </c>
      <c r="O30" s="118" t="s">
        <v>5</v>
      </c>
      <c r="P30" s="147">
        <v>5.5</v>
      </c>
      <c r="AX30" s="18"/>
      <c r="AY30" s="15"/>
      <c r="AZ30" s="137"/>
      <c r="BA30" s="137"/>
      <c r="BB30" s="21"/>
      <c r="BC30" s="21"/>
    </row>
    <row r="31" spans="2:55" hidden="1" outlineLevel="1" x14ac:dyDescent="0.25">
      <c r="D31" s="1" t="s">
        <v>83</v>
      </c>
      <c r="G31" s="119" t="s">
        <v>3</v>
      </c>
      <c r="H31" s="113" t="str">
        <f t="shared" si="1"/>
        <v>µmol/l</v>
      </c>
      <c r="I31" s="120" t="str">
        <f>IF(AND(G31=U19,H31=U20),V20,IF(AND(G31=U19,H31=U21),V21,IF(AND(G31=U19,H31=U22),V22,IF(AND(G31=U19,H31=U23),V23,IF(AND(G31=U19,H31=U24),V24,IF(AND(G31=U19,H31=U25),V25,IF(AND(G31=U19,H31=U26),V26,IF(AND(G31=U19,H31=U27),V27,"erreur"))))))))</f>
        <v>erreur</v>
      </c>
      <c r="K31" s="91">
        <f t="shared" ca="1" si="0"/>
        <v>0</v>
      </c>
      <c r="N31" s="118" t="s">
        <v>84</v>
      </c>
      <c r="O31" s="118" t="s">
        <v>5</v>
      </c>
      <c r="P31" s="146">
        <v>1.1299999999999999</v>
      </c>
      <c r="AX31" s="15"/>
      <c r="AY31" s="23"/>
      <c r="AZ31" s="137"/>
      <c r="BA31" s="137"/>
      <c r="BB31" s="21"/>
      <c r="BC31" s="21"/>
    </row>
    <row r="32" spans="2:55" ht="15.6" hidden="1" outlineLevel="1" x14ac:dyDescent="0.25">
      <c r="D32" s="1">
        <f>IF(D23="Bilirubine_totale",0.585,0.113)</f>
        <v>0.113</v>
      </c>
      <c r="G32" s="121" t="s">
        <v>39</v>
      </c>
      <c r="H32" s="113" t="str">
        <f t="shared" si="1"/>
        <v>µmol/l</v>
      </c>
      <c r="I32" s="122" t="str">
        <f>IF(AND(G32=W19,H32=W20),X20,IF(AND(G32=W19,H32=W21),X21,IF(AND(G32=W19,H32=W22),X22,IF(AND(G32=W19,H32=W23),X23,IF(AND(G32=W19,H32=W24),X24,IF(AND(G32=W19,H32=W25),X25,"erreur"))))))</f>
        <v>erreur</v>
      </c>
      <c r="K32" s="91">
        <f t="shared" ca="1" si="0"/>
        <v>0</v>
      </c>
      <c r="AX32" s="15"/>
      <c r="AY32" s="15"/>
      <c r="AZ32" s="137"/>
      <c r="BA32" s="137"/>
      <c r="BB32" s="21"/>
      <c r="BC32" s="21"/>
    </row>
    <row r="33" spans="3:55" ht="14.4" hidden="1" outlineLevel="1" x14ac:dyDescent="0.3">
      <c r="G33" s="56" t="s">
        <v>48</v>
      </c>
      <c r="H33" s="113" t="str">
        <f t="shared" si="1"/>
        <v>µmol/l</v>
      </c>
      <c r="I33" s="123" t="str">
        <f>IF(AND(G33=AA19,H33=AA20),AB20,IF(AND(G33=AA19,H33=AA21),AB21,IF(AND(G33=AA19,H33=AA22),AB22,IF(AND(G33=AA19,H33=AA23),AB23,IF(AND(G33=AA19,H33=AA24),AB24,IF(AND(G33=AA19,H33=AA25),AB25,"erreur"))))))</f>
        <v>erreur</v>
      </c>
      <c r="K33" s="91">
        <f t="shared" ca="1" si="0"/>
        <v>0</v>
      </c>
      <c r="AX33" s="15"/>
      <c r="AY33" s="23"/>
      <c r="AZ33" s="137"/>
      <c r="BA33" s="137"/>
      <c r="BB33" s="21"/>
      <c r="BC33" s="21"/>
    </row>
    <row r="34" spans="3:55" hidden="1" outlineLevel="1" x14ac:dyDescent="0.25">
      <c r="G34" s="124" t="s">
        <v>40</v>
      </c>
      <c r="H34" s="113" t="str">
        <f t="shared" si="1"/>
        <v>µmol/l</v>
      </c>
      <c r="I34" s="125">
        <f>IF(AND(G34=AE19,H34=AE20),AF20,IF(AND(G34=AE19,H34=AE21),IF(D23="Bilirubine_totale",0.585,0.113),IF(AND(G34=AE19,H34=AE22),IF(D23="Bilirubine_totale",0.0585,0.0113),"erreur")))</f>
        <v>1</v>
      </c>
      <c r="J34" s="125">
        <f>IF(AND(G34=AE19,H34=AE20),AF20,IF(AND(G34=AE19,H34=AE21),IF(D23="Bilirubine_totale",0.585,0.113),IF(AND(G34=AE19,H34=AE22),IF(D23="Bilirubine_totale",0.0585,0.0113),"erreur")))</f>
        <v>1</v>
      </c>
      <c r="K34" s="39"/>
      <c r="AX34" s="15"/>
      <c r="AY34" s="15"/>
      <c r="AZ34" s="137"/>
      <c r="BA34" s="137"/>
      <c r="BB34" s="21"/>
      <c r="BC34" s="21"/>
    </row>
    <row r="35" spans="3:55" hidden="1" outlineLevel="1" x14ac:dyDescent="0.25">
      <c r="C35" s="39"/>
      <c r="G35" s="126" t="s">
        <v>5</v>
      </c>
      <c r="H35" s="113" t="str">
        <f t="shared" si="1"/>
        <v>µmol/l</v>
      </c>
      <c r="I35" s="127" t="str">
        <f>IF(AND(G35=AI19,H35=AI20),AJ20,IF(AND(G35=AI19,H35=AI21),AJ21,IF(AND(G35=AI19,H35=AI22),IF(D23="Calcium",4,6),IF(AND(G35=AI19,H35=AI23),IF(D23="Calcium",0.04,0.06),IF(AND(G35=AI19,H35=AI24),AJ24,"erreur")))))</f>
        <v>erreur</v>
      </c>
      <c r="K35" s="39"/>
      <c r="AX35" s="15"/>
      <c r="AY35" s="23"/>
      <c r="AZ35" s="137"/>
      <c r="BA35" s="137"/>
      <c r="BB35" s="21"/>
      <c r="BC35" s="21"/>
    </row>
    <row r="36" spans="3:55" hidden="1" outlineLevel="1" x14ac:dyDescent="0.25">
      <c r="C36" s="39"/>
      <c r="G36" s="128" t="s">
        <v>35</v>
      </c>
      <c r="H36" s="113" t="str">
        <f t="shared" si="1"/>
        <v>µmol/l</v>
      </c>
      <c r="I36" s="123" t="str">
        <f>IF(AND(G36=S19,H36=S20),T20,"erreur")</f>
        <v>erreur</v>
      </c>
      <c r="J36" s="39"/>
      <c r="AX36" s="15"/>
      <c r="AY36" s="15"/>
      <c r="AZ36" s="137"/>
      <c r="BA36" s="137"/>
      <c r="BB36" s="21"/>
      <c r="BC36" s="21"/>
    </row>
    <row r="37" spans="3:55" ht="13.8" hidden="1" outlineLevel="1" x14ac:dyDescent="0.3">
      <c r="G37" s="62" t="s">
        <v>41</v>
      </c>
      <c r="H37" s="113" t="str">
        <f t="shared" si="1"/>
        <v>µmol/l</v>
      </c>
      <c r="I37" s="129" t="str">
        <f>IF(AND(G37=AO19,H37=AO20),AP20,IF(AND(G37=AO19,H37=AO21),AP21,IF(AND(G37=AO19,H37=AO22),AP22,"erreur")))</f>
        <v>erreur</v>
      </c>
      <c r="AX37" s="15"/>
      <c r="AY37" s="23"/>
      <c r="AZ37" s="137"/>
      <c r="BA37" s="137"/>
      <c r="BB37" s="21"/>
      <c r="BC37" s="21"/>
    </row>
    <row r="38" spans="3:55" hidden="1" outlineLevel="1" x14ac:dyDescent="0.25">
      <c r="G38" s="130" t="s">
        <v>42</v>
      </c>
      <c r="H38" s="113" t="str">
        <f t="shared" si="1"/>
        <v>µmol/l</v>
      </c>
      <c r="I38" s="131" t="str">
        <f>IF(AND(G38=AQ19,H38=AQ20),AR20,IF(AND(G38=AQ19,H38=AQ21),AR21,"erreur"))</f>
        <v>erreur</v>
      </c>
      <c r="AX38" s="15"/>
      <c r="AY38" s="15"/>
      <c r="AZ38" s="137"/>
      <c r="BA38" s="137"/>
      <c r="BB38" s="21"/>
      <c r="BC38" s="21"/>
    </row>
    <row r="39" spans="3:55" hidden="1" outlineLevel="1" x14ac:dyDescent="0.25">
      <c r="G39" s="65" t="s">
        <v>44</v>
      </c>
      <c r="H39" s="113" t="str">
        <f t="shared" si="1"/>
        <v>µmol/l</v>
      </c>
      <c r="I39" s="132" t="str">
        <f>IF(AND(G39=AU19,H39=AU20),AV20,IF(AND(G39=AU19,H39=AU21),AV21,"erreur"))</f>
        <v>erreur</v>
      </c>
      <c r="AX39" s="15"/>
      <c r="AY39" s="23"/>
      <c r="AZ39" s="137"/>
      <c r="BA39" s="137"/>
      <c r="BB39" s="21"/>
      <c r="BC39" s="21"/>
    </row>
    <row r="40" spans="3:55" ht="13.8" hidden="1" outlineLevel="1" x14ac:dyDescent="0.3">
      <c r="AX40" s="15"/>
      <c r="AY40" s="24"/>
      <c r="AZ40" s="137"/>
      <c r="BA40" s="137"/>
    </row>
    <row r="41" spans="3:55" collapsed="1" x14ac:dyDescent="0.25">
      <c r="AX41" s="15"/>
      <c r="AY41" s="23"/>
      <c r="AZ41" s="137"/>
      <c r="BA41" s="137"/>
    </row>
    <row r="42" spans="3:55" x14ac:dyDescent="0.25">
      <c r="AX42" s="15"/>
      <c r="AY42" s="15"/>
      <c r="AZ42" s="137"/>
      <c r="BA42" s="137"/>
    </row>
    <row r="43" spans="3:55" x14ac:dyDescent="0.25">
      <c r="AX43" s="15"/>
      <c r="AY43" s="23"/>
      <c r="AZ43" s="137"/>
      <c r="BA43" s="137"/>
    </row>
    <row r="44" spans="3:55" x14ac:dyDescent="0.25">
      <c r="AX44" s="15"/>
      <c r="AY44" s="15"/>
      <c r="AZ44" s="138"/>
      <c r="BA44" s="138"/>
    </row>
    <row r="45" spans="3:55" x14ac:dyDescent="0.25">
      <c r="AX45" s="15"/>
      <c r="AY45" s="23"/>
      <c r="AZ45" s="138"/>
      <c r="BA45" s="138"/>
    </row>
    <row r="46" spans="3:55" ht="14.4" x14ac:dyDescent="0.3">
      <c r="AX46" s="19"/>
      <c r="AY46" s="18"/>
    </row>
    <row r="47" spans="3:55" x14ac:dyDescent="0.25">
      <c r="AX47" s="15"/>
      <c r="AY47" s="23"/>
    </row>
    <row r="49" spans="50:51" x14ac:dyDescent="0.25">
      <c r="AX49" s="15"/>
      <c r="AY49" s="23"/>
    </row>
    <row r="50" spans="50:51" ht="14.4" x14ac:dyDescent="0.3">
      <c r="AX50" s="19"/>
      <c r="AY50" s="15"/>
    </row>
    <row r="51" spans="50:51" x14ac:dyDescent="0.25">
      <c r="AX51" s="15"/>
      <c r="AY51" s="23"/>
    </row>
  </sheetData>
  <sheetProtection sheet="1" objects="1" scenarios="1"/>
  <mergeCells count="4">
    <mergeCell ref="B20:L20"/>
    <mergeCell ref="B21:F21"/>
    <mergeCell ref="B22:C22"/>
    <mergeCell ref="C26:J26"/>
  </mergeCells>
  <dataValidations count="4">
    <dataValidation operator="equal" allowBlank="1" showErrorMessage="1" error="Cette analyse n'est pas dans la liste" prompt="selectionner l'analyse du tableau que vous souhaitez convertir" sqref="E23:F23">
      <formula1>0</formula1>
      <formula2>0</formula2>
    </dataValidation>
    <dataValidation operator="equal" allowBlank="1" showInputMessage="1" showErrorMessage="1" error="Veuillez entre un nombre" sqref="G23">
      <formula1>0</formula1>
      <formula2>0</formula2>
    </dataValidation>
    <dataValidation type="list" operator="equal" allowBlank="1" showErrorMessage="1" sqref="H23">
      <formula1>INDIRECT($D23)</formula1>
      <formula2>0</formula2>
    </dataValidation>
    <dataValidation type="list" operator="equal" allowBlank="1" showErrorMessage="1" error="Cette analyse n'est pas dans la liste" prompt="selectionner l'analyse du tableau que vous souhaitez convertir" sqref="D23">
      <formula1>$AZ$6:$AZ$28</formula1>
    </dataValidation>
  </dataValidations>
  <printOptions horizontalCentered="1" verticalCentered="1"/>
  <pageMargins left="0.78749999999999998" right="0.78749999999999998" top="0.95416666666666705" bottom="1.0249999999999999" header="0.78749999999999998" footer="0.78749999999999998"/>
  <pageSetup paperSize="9" orientation="landscape" useFirstPageNumber="1" horizontalDpi="300" verticalDpi="300" r:id="rId1"/>
  <headerFooter>
    <oddHeader>&amp;C&amp;"Arial,Gras"&amp;12Outil de conversion des unités pour les utilisateurs du tableau des analyses Excel</oddHeader>
    <oddFooter>&amp;LNovembre 2017&amp;Cversion 1 &amp;RValérie D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B5" sqref="B5"/>
    </sheetView>
  </sheetViews>
  <sheetFormatPr baseColWidth="10" defaultColWidth="8.88671875" defaultRowHeight="13.2" x14ac:dyDescent="0.25"/>
  <cols>
    <col min="1" max="1025" width="11.5546875"/>
  </cols>
  <sheetData/>
  <printOptions horizontalCentered="1" verticalCentered="1"/>
  <pageMargins left="0.78749999999999998" right="0.78749999999999998" top="0.95416666666666705" bottom="1.0249999999999999" header="0.78749999999999998" footer="0.78749999999999998"/>
  <pageSetup paperSize="9" orientation="landscape" horizontalDpi="300" verticalDpi="300"/>
  <headerFooter>
    <oddHeader>&amp;C&amp;"Arial,Gras"&amp;12Outil de conversion des unités pour les utilisateurs du tableau des analyses Excel</oddHeader>
    <oddFooter>&amp;LNovembre 2017&amp;Cversion 1 &amp;RValérie 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27</vt:i4>
      </vt:variant>
    </vt:vector>
  </HeadingPairs>
  <TitlesOfParts>
    <vt:vector size="29" baseType="lpstr">
      <vt:lpstr>Feuille1</vt:lpstr>
      <vt:lpstr>Feuille2</vt:lpstr>
      <vt:lpstr>Albumine</vt:lpstr>
      <vt:lpstr>Beta2_microglobuline</vt:lpstr>
      <vt:lpstr>Bilirubine_totale</vt:lpstr>
      <vt:lpstr>Calcium</vt:lpstr>
      <vt:lpstr>CCMH</vt:lpstr>
      <vt:lpstr>Cholestérol_Total_HDL_LDL</vt:lpstr>
      <vt:lpstr>Créatinine_sanguine</vt:lpstr>
      <vt:lpstr>Glycémie</vt:lpstr>
      <vt:lpstr>Hématies</vt:lpstr>
      <vt:lpstr>Hémoglobine</vt:lpstr>
      <vt:lpstr>leucocytes_Globules_blancs</vt:lpstr>
      <vt:lpstr>Lymphocytes</vt:lpstr>
      <vt:lpstr>Monocytes</vt:lpstr>
      <vt:lpstr>neutrophileses</vt:lpstr>
      <vt:lpstr>Pic_monoclonal</vt:lpstr>
      <vt:lpstr>Plaquettes</vt:lpstr>
      <vt:lpstr>Polynucléaires_basophiles</vt:lpstr>
      <vt:lpstr>Polynucléaires_éosinophiles</vt:lpstr>
      <vt:lpstr>Polynucléaires_neutrophiles</vt:lpstr>
      <vt:lpstr>Réticulocytes</vt:lpstr>
      <vt:lpstr>TCM_Hb</vt:lpstr>
      <vt:lpstr>TCMH</vt:lpstr>
      <vt:lpstr>Tryglicérides</vt:lpstr>
      <vt:lpstr>unités</vt:lpstr>
      <vt:lpstr>Urée</vt:lpstr>
      <vt:lpstr>VGM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</dc:creator>
  <cp:lastModifiedBy>Valérie</cp:lastModifiedBy>
  <cp:revision>71</cp:revision>
  <dcterms:created xsi:type="dcterms:W3CDTF">2017-10-31T15:16:01Z</dcterms:created>
  <dcterms:modified xsi:type="dcterms:W3CDTF">2017-12-30T09:29:23Z</dcterms:modified>
  <dc:language>fr-FR</dc:language>
</cp:coreProperties>
</file>